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080" yWindow="-120" windowWidth="19440" windowHeight="15000"/>
  </bookViews>
  <sheets>
    <sheet name="Developer contributions " sheetId="3" r:id="rId1"/>
  </sheets>
  <definedNames>
    <definedName name="_xlnm.Print_Area" localSheetId="0">'Developer contributions '!$A$1:$L$49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9" i="3" l="1"/>
  <c r="E44" i="3"/>
  <c r="E39" i="3"/>
  <c r="J39" i="3" s="1"/>
  <c r="E34" i="3"/>
  <c r="J34" i="3" s="1"/>
  <c r="E29" i="3"/>
  <c r="E24" i="3"/>
  <c r="E19" i="3"/>
  <c r="E14" i="3"/>
  <c r="G49" i="3" l="1"/>
  <c r="H49" i="3" s="1"/>
  <c r="J49" i="3"/>
  <c r="K49" i="3" s="1"/>
  <c r="L49" i="3" s="1"/>
  <c r="J44" i="3"/>
  <c r="K44" i="3" s="1"/>
  <c r="G44" i="3"/>
  <c r="H44" i="3" s="1"/>
  <c r="K39" i="3"/>
  <c r="L39" i="3" s="1"/>
  <c r="K34" i="3"/>
  <c r="G34" i="3"/>
  <c r="H34" i="3" s="1"/>
  <c r="J29" i="3"/>
  <c r="K29" i="3" s="1"/>
  <c r="G29" i="3"/>
  <c r="H29" i="3" s="1"/>
  <c r="J24" i="3"/>
  <c r="K24" i="3" s="1"/>
  <c r="G24" i="3"/>
  <c r="H24" i="3" s="1"/>
  <c r="J19" i="3"/>
  <c r="K19" i="3" s="1"/>
  <c r="G19" i="3"/>
  <c r="H19" i="3" s="1"/>
  <c r="J14" i="3"/>
  <c r="K14" i="3" s="1"/>
  <c r="G14" i="3"/>
  <c r="H14" i="3" s="1"/>
  <c r="L19" i="3"/>
  <c r="C43" i="3"/>
  <c r="C38" i="3"/>
  <c r="L14" i="3" l="1"/>
  <c r="L24" i="3"/>
  <c r="L34" i="3"/>
  <c r="L29" i="3"/>
  <c r="L44" i="3"/>
  <c r="C13" i="3"/>
  <c r="D7" i="3" l="1"/>
  <c r="D8" i="3" s="1"/>
  <c r="D33" i="3" s="1"/>
  <c r="D28" i="3" l="1"/>
  <c r="D48" i="3"/>
  <c r="D23" i="3"/>
  <c r="E23" i="3" s="1"/>
  <c r="J23" i="3" s="1"/>
  <c r="K23" i="3" s="1"/>
  <c r="D13" i="3"/>
  <c r="E13" i="3" s="1"/>
  <c r="D18" i="3"/>
  <c r="D43" i="3"/>
  <c r="D38" i="3"/>
  <c r="G23" i="3" l="1"/>
  <c r="H23" i="3" s="1"/>
  <c r="L23" i="3" s="1"/>
  <c r="E28" i="3"/>
  <c r="E18" i="3"/>
  <c r="J18" i="3" s="1"/>
  <c r="E48" i="3"/>
  <c r="E33" i="3"/>
  <c r="E38" i="3"/>
  <c r="E43" i="3"/>
  <c r="J43" i="3" l="1"/>
  <c r="G43" i="3"/>
  <c r="J48" i="3"/>
  <c r="K48" i="3" s="1"/>
  <c r="G48" i="3"/>
  <c r="H48" i="3" s="1"/>
  <c r="J33" i="3"/>
  <c r="K33" i="3" s="1"/>
  <c r="G18" i="3"/>
  <c r="H18" i="3" s="1"/>
  <c r="K18" i="3"/>
  <c r="J38" i="3"/>
  <c r="K38" i="3" s="1"/>
  <c r="L38" i="3" s="1"/>
  <c r="G13" i="3"/>
  <c r="H13" i="3" s="1"/>
  <c r="L13" i="3" s="1"/>
  <c r="J13" i="3"/>
  <c r="K13" i="3" s="1"/>
  <c r="G28" i="3"/>
  <c r="H28" i="3" s="1"/>
  <c r="J28" i="3"/>
  <c r="K28" i="3" s="1"/>
  <c r="K43" i="3"/>
  <c r="G33" i="3"/>
  <c r="H33" i="3" s="1"/>
  <c r="H43" i="3"/>
  <c r="L43" i="3" s="1"/>
  <c r="L18" i="3" l="1"/>
  <c r="L33" i="3"/>
  <c r="L48" i="3"/>
  <c r="L28" i="3"/>
</calcChain>
</file>

<file path=xl/sharedStrings.xml><?xml version="1.0" encoding="utf-8"?>
<sst xmlns="http://schemas.openxmlformats.org/spreadsheetml/2006/main" count="123" uniqueCount="55">
  <si>
    <t>Number of people</t>
  </si>
  <si>
    <t>TOTAL</t>
  </si>
  <si>
    <t>Housing multiplier (number of occupants)</t>
  </si>
  <si>
    <t>All</t>
  </si>
  <si>
    <t xml:space="preserve">Planning application number </t>
  </si>
  <si>
    <t xml:space="preserve">Site </t>
  </si>
  <si>
    <t>Details</t>
  </si>
  <si>
    <t xml:space="preserve">Sports Halls </t>
  </si>
  <si>
    <t>Swimming pool space</t>
  </si>
  <si>
    <t>Studio space</t>
  </si>
  <si>
    <t>Outdoor tennis</t>
  </si>
  <si>
    <t>Cost of meeting the demand from the development including full lifecycle costs (£)</t>
  </si>
  <si>
    <t>Village and community centres</t>
  </si>
  <si>
    <t xml:space="preserve">SE costs </t>
  </si>
  <si>
    <t>Local costs</t>
  </si>
  <si>
    <t>SPONS</t>
  </si>
  <si>
    <t>SPONS + current mkt cost</t>
  </si>
  <si>
    <t>Lifecycle cost: Sinking fund % per annum (£)</t>
  </si>
  <si>
    <t>Lifecycle cost: Sinking fund per annum (£)</t>
  </si>
  <si>
    <t>Lifecycle cost: Maintenance % per annum</t>
  </si>
  <si>
    <t>Lifecycle cost: Sinking fund for 25 years (£)</t>
  </si>
  <si>
    <t>Lifecycle cost:  Maintenance per annum (£)</t>
  </si>
  <si>
    <t>Lifecycle cost:  Maintenance for 25 years (£)</t>
  </si>
  <si>
    <t>Lifecycle cost:  Maintenance per annum  (£)</t>
  </si>
  <si>
    <t>Source</t>
  </si>
  <si>
    <t>N/A</t>
  </si>
  <si>
    <t>Demand from development</t>
  </si>
  <si>
    <t>Capital cost  from the development</t>
  </si>
  <si>
    <t>3G-AGP</t>
  </si>
  <si>
    <t>Cost of meeting the demand from the development including full lifecycle costs</t>
  </si>
  <si>
    <r>
      <rPr>
        <b/>
        <sz val="11"/>
        <color rgb="FFFF0000"/>
        <rFont val="Calibri"/>
        <family val="2"/>
        <scheme val="minor"/>
      </rPr>
      <t>ENTER</t>
    </r>
    <r>
      <rPr>
        <b/>
        <sz val="11"/>
        <color theme="1"/>
        <rFont val="Calibri"/>
        <family val="2"/>
        <scheme val="minor"/>
      </rPr>
      <t xml:space="preserve"> number  of dwellings proposed</t>
    </r>
  </si>
  <si>
    <t>Fitness Gyms</t>
  </si>
  <si>
    <t xml:space="preserve">Enter site/development information into yellow shaded boxes </t>
  </si>
  <si>
    <t>SPONS and current mkt cost</t>
  </si>
  <si>
    <t>SE Costs</t>
  </si>
  <si>
    <t xml:space="preserve">Capital Cost: Building £1,810sqm. Gym stations @ £2k eack. Based on a  100stations size @ 504sqm. </t>
  </si>
  <si>
    <t>Capital Cost: of 1 court based on a 4-court Hall £2.410m</t>
  </si>
  <si>
    <t>Capital Cost:  based on a 6-lane community pool at £15792 per  sqm</t>
  </si>
  <si>
    <t>Capital cost: £1,810sqm . Ave studio size at 140sqm</t>
  </si>
  <si>
    <t>Capital cost: per court including clubhouse (based on a floodlit £365k 4-court site)</t>
  </si>
  <si>
    <t>Lifecycle cost: Sinking fund not required (SpE advice)</t>
  </si>
  <si>
    <t>Demand: Number of rinks of outdoor bowls green per 1,000 population</t>
  </si>
  <si>
    <t>Demand: area of water space in sq m per 1000 population</t>
  </si>
  <si>
    <t>Demand: number of badmintion courts per 1000 population</t>
  </si>
  <si>
    <t xml:space="preserve"> Demand: number of fitness stations per 1000 population</t>
  </si>
  <si>
    <t>Demand: number of studions per 1,000 population (av size 140 sq m)</t>
  </si>
  <si>
    <t>Demand: number of outdoor tennis courts per 1,000 population</t>
  </si>
  <si>
    <t xml:space="preserve"> Demand: AGPs per 1000 population based on Playing Pitch Strategy sub area requirement</t>
  </si>
  <si>
    <t xml:space="preserve">Capital cost: per rink including clubhouse (based on 6 rink green) </t>
  </si>
  <si>
    <t>Capital cost: 3G AGP cost from Sport England (full size, floodlit, football turf, fenced)</t>
  </si>
  <si>
    <t xml:space="preserve">Most of the time standard costs will apply.  If using LOCAL COSTS WHICH LOWER THAN THE STANDARD COST OF A NEW FACILITY e.g. from a quote for a facility extention or refurbishment, INSERT this cost into the ORANGE shaded cells, and use that output. You may also vary the contribution rate sought for the sinking fund and maintenace costs. </t>
  </si>
  <si>
    <t xml:space="preserve">Demand: net internal area of village and community centres in sqm per 1000  </t>
  </si>
  <si>
    <t>Capital cost: of centre per sq m exluding ancillary facilities and car parking</t>
  </si>
  <si>
    <t>Bowls</t>
  </si>
  <si>
    <t>Buntingford Sub Area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</si>
</sst>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6" formatCode="&quot;£&quot;#,##0;[Red]\-&quot;£&quot;#,##0"/>
    <numFmt numFmtId="8" formatCode="&quot;£&quot;#,##0.00;[Red]\-&quot;£&quot;#,##0.00"/>
    <numFmt numFmtId="42" formatCode="_-&quot;£&quot;* #,##0_-;\-&quot;£&quot;* #,##0_-;_-&quot;£&quot;* &quot;-&quot;_-;_-@_-"/>
    <numFmt numFmtId="44" formatCode="_-&quot;£&quot;* #,##0.00_-;\-&quot;£&quot;* #,##0.00_-;_-&quot;£&quot;* &quot;-&quot;??_-;_-@_-"/>
    <numFmt numFmtId="164" formatCode="0.0%"/>
    <numFmt numFmtId="165" formatCode="&quot;£&quot;#,##0"/>
    <numFmt numFmtId="166" formatCode="&quot;£&quot;#,##0.00"/>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1"/>
      <color rgb="FFFF0000"/>
      <name val="Calibri"/>
      <family val="2"/>
      <scheme val="minor"/>
    </font>
    <font>
      <b/>
      <sz val="14"/>
      <color theme="1"/>
      <name val="Calibri"/>
      <family val="2"/>
      <scheme val="minor"/>
    </font>
    <font>
      <b/>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ck">
        <color rgb="FFC00000"/>
      </top>
      <bottom/>
      <diagonal/>
    </border>
    <border>
      <left style="thick">
        <color rgb="FFC00000"/>
      </left>
      <right style="thick">
        <color rgb="FFC00000"/>
      </right>
      <top style="thick">
        <color rgb="FFC00000"/>
      </top>
      <bottom style="thick">
        <color rgb="FFC00000"/>
      </bottom>
      <diagonal/>
    </border>
    <border>
      <left/>
      <right style="thin">
        <color indexed="64"/>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medium">
        <color indexed="64"/>
      </right>
      <top style="thin">
        <color indexed="64"/>
      </top>
      <bottom/>
      <diagonal/>
    </border>
    <border>
      <left/>
      <right style="medium">
        <color indexed="64"/>
      </right>
      <top/>
      <bottom style="thin">
        <color indexed="64"/>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style="thick">
        <color rgb="FFFF0000"/>
      </bottom>
      <diagonal/>
    </border>
    <border>
      <left style="thin">
        <color theme="1"/>
      </left>
      <right style="thin">
        <color theme="1"/>
      </right>
      <top/>
      <bottom style="thin">
        <color theme="1"/>
      </bottom>
      <diagonal/>
    </border>
    <border>
      <left/>
      <right style="thin">
        <color theme="1"/>
      </right>
      <top/>
      <bottom/>
      <diagonal/>
    </border>
    <border>
      <left style="thin">
        <color indexed="64"/>
      </left>
      <right style="thin">
        <color indexed="64"/>
      </right>
      <top style="thin">
        <color theme="1"/>
      </top>
      <bottom/>
      <diagonal/>
    </border>
    <border>
      <left style="thin">
        <color indexed="64"/>
      </left>
      <right style="thin">
        <color indexed="64"/>
      </right>
      <top style="thin">
        <color theme="1"/>
      </top>
      <bottom style="thin">
        <color indexed="64"/>
      </bottom>
      <diagonal/>
    </border>
    <border>
      <left/>
      <right/>
      <top style="thin">
        <color theme="1"/>
      </top>
      <bottom style="thin">
        <color theme="1"/>
      </bottom>
      <diagonal/>
    </border>
    <border>
      <left style="thin">
        <color theme="1"/>
      </left>
      <right style="thin">
        <color indexed="64"/>
      </right>
      <top style="thin">
        <color indexed="64"/>
      </top>
      <bottom style="thin">
        <color indexed="64"/>
      </bottom>
      <diagonal/>
    </border>
    <border>
      <left/>
      <right style="thin">
        <color theme="1"/>
      </right>
      <top style="thin">
        <color theme="1"/>
      </top>
      <bottom/>
      <diagonal/>
    </border>
    <border>
      <left/>
      <right/>
      <top/>
      <bottom style="thin">
        <color theme="1"/>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medium">
        <color theme="1"/>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diagonal/>
    </border>
  </borders>
  <cellStyleXfs count="2">
    <xf numFmtId="0" fontId="0" fillId="0" borderId="0"/>
    <xf numFmtId="9" fontId="2" fillId="0" borderId="0" applyFont="0" applyFill="0" applyBorder="0" applyAlignment="0" applyProtection="0"/>
  </cellStyleXfs>
  <cellXfs count="153">
    <xf numFmtId="0" fontId="0" fillId="0" borderId="0" xfId="0"/>
    <xf numFmtId="0" fontId="0" fillId="0" borderId="0" xfId="0" applyAlignment="1">
      <alignment wrapText="1"/>
    </xf>
    <xf numFmtId="0" fontId="1" fillId="0" borderId="0" xfId="0" applyFont="1" applyAlignment="1">
      <alignment horizontal="left" wrapText="1"/>
    </xf>
    <xf numFmtId="0" fontId="0" fillId="0" borderId="0" xfId="0" applyAlignment="1">
      <alignment horizontal="center" wrapText="1"/>
    </xf>
    <xf numFmtId="0" fontId="1" fillId="0" borderId="0" xfId="0" applyFont="1"/>
    <xf numFmtId="0" fontId="1" fillId="0" borderId="0" xfId="0" applyFont="1" applyBorder="1" applyAlignment="1">
      <alignment wrapText="1"/>
    </xf>
    <xf numFmtId="0" fontId="0" fillId="0" borderId="0" xfId="0" applyBorder="1" applyAlignment="1">
      <alignment horizontal="center" wrapText="1"/>
    </xf>
    <xf numFmtId="0" fontId="0" fillId="0" borderId="7" xfId="0" applyBorder="1"/>
    <xf numFmtId="0" fontId="0" fillId="0" borderId="1" xfId="0" applyBorder="1" applyAlignment="1">
      <alignment horizontal="center" wrapText="1"/>
    </xf>
    <xf numFmtId="0" fontId="0" fillId="0" borderId="0" xfId="0" applyFill="1" applyAlignment="1">
      <alignment horizontal="left" vertical="top" wrapText="1"/>
    </xf>
    <xf numFmtId="0" fontId="0" fillId="0" borderId="0" xfId="0" applyFill="1"/>
    <xf numFmtId="0" fontId="0" fillId="0" borderId="0" xfId="0" applyAlignment="1">
      <alignment horizontal="left"/>
    </xf>
    <xf numFmtId="0" fontId="1" fillId="0" borderId="0" xfId="0" applyFont="1" applyAlignment="1">
      <alignment horizontal="left"/>
    </xf>
    <xf numFmtId="0" fontId="0" fillId="0" borderId="0" xfId="0" applyAlignment="1">
      <alignment horizontal="left" vertical="top"/>
    </xf>
    <xf numFmtId="0" fontId="0" fillId="0" borderId="0" xfId="0" applyBorder="1"/>
    <xf numFmtId="42" fontId="1" fillId="2" borderId="0" xfId="0" applyNumberFormat="1" applyFont="1" applyFill="1" applyBorder="1" applyAlignment="1">
      <alignment horizontal="center" wrapText="1"/>
    </xf>
    <xf numFmtId="0" fontId="0" fillId="2" borderId="0" xfId="0" applyFill="1" applyBorder="1"/>
    <xf numFmtId="2" fontId="0" fillId="2" borderId="0" xfId="0" applyNumberFormat="1" applyFill="1" applyBorder="1" applyAlignment="1">
      <alignment horizontal="center" wrapText="1"/>
    </xf>
    <xf numFmtId="42" fontId="0" fillId="2" borderId="0" xfId="0" applyNumberFormat="1" applyFont="1" applyFill="1" applyBorder="1" applyAlignment="1">
      <alignment horizontal="center" wrapText="1"/>
    </xf>
    <xf numFmtId="42" fontId="0" fillId="2" borderId="0" xfId="0" applyNumberFormat="1" applyFill="1" applyBorder="1" applyAlignment="1">
      <alignment horizontal="center"/>
    </xf>
    <xf numFmtId="2" fontId="0" fillId="0" borderId="0" xfId="0" applyNumberFormat="1" applyBorder="1" applyAlignment="1">
      <alignment horizontal="center" wrapText="1"/>
    </xf>
    <xf numFmtId="42" fontId="0" fillId="0" borderId="0" xfId="0" applyNumberFormat="1" applyFont="1" applyBorder="1" applyAlignment="1">
      <alignment horizontal="center" wrapText="1"/>
    </xf>
    <xf numFmtId="44" fontId="0" fillId="0" borderId="0" xfId="0" applyNumberFormat="1" applyFont="1" applyBorder="1" applyAlignment="1">
      <alignment horizontal="center" wrapText="1"/>
    </xf>
    <xf numFmtId="42" fontId="0" fillId="0" borderId="0" xfId="0" applyNumberFormat="1" applyBorder="1" applyAlignment="1">
      <alignment horizontal="center"/>
    </xf>
    <xf numFmtId="0" fontId="0" fillId="0" borderId="0" xfId="0" applyAlignment="1">
      <alignment horizontal="center"/>
    </xf>
    <xf numFmtId="42" fontId="1" fillId="0" borderId="0" xfId="0" applyNumberFormat="1" applyFont="1" applyBorder="1" applyAlignment="1">
      <alignment horizontal="center" wrapText="1"/>
    </xf>
    <xf numFmtId="0" fontId="0" fillId="0" borderId="9" xfId="0" applyBorder="1" applyAlignment="1">
      <alignment horizontal="center" wrapText="1"/>
    </xf>
    <xf numFmtId="0" fontId="0" fillId="2" borderId="4" xfId="0" applyFill="1" applyBorder="1" applyAlignment="1">
      <alignment horizontal="center" wrapText="1"/>
    </xf>
    <xf numFmtId="0" fontId="0" fillId="0" borderId="0" xfId="0" applyFill="1" applyAlignment="1">
      <alignment horizontal="center" vertical="top" wrapText="1"/>
    </xf>
    <xf numFmtId="1" fontId="1" fillId="0" borderId="0" xfId="0" applyNumberFormat="1"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xf>
    <xf numFmtId="42" fontId="1" fillId="0" borderId="0" xfId="0" applyNumberFormat="1" applyFont="1" applyBorder="1" applyAlignment="1">
      <alignment horizontal="center"/>
    </xf>
    <xf numFmtId="0" fontId="0" fillId="0" borderId="0" xfId="0" applyBorder="1" applyAlignment="1">
      <alignment horizontal="center"/>
    </xf>
    <xf numFmtId="0" fontId="0" fillId="0" borderId="1" xfId="0" applyFont="1" applyBorder="1" applyAlignment="1">
      <alignment horizontal="center" wrapText="1"/>
    </xf>
    <xf numFmtId="42" fontId="1" fillId="2" borderId="0" xfId="0" applyNumberFormat="1" applyFont="1" applyFill="1" applyBorder="1" applyAlignment="1">
      <alignment horizontal="center"/>
    </xf>
    <xf numFmtId="0" fontId="1" fillId="0" borderId="0" xfId="0" applyFont="1" applyBorder="1" applyAlignment="1">
      <alignment horizontal="left" wrapText="1"/>
    </xf>
    <xf numFmtId="0" fontId="0" fillId="2" borderId="2" xfId="0" applyFill="1" applyBorder="1"/>
    <xf numFmtId="0" fontId="0" fillId="0" borderId="2" xfId="0" applyBorder="1" applyAlignment="1">
      <alignment horizontal="left" vertical="top"/>
    </xf>
    <xf numFmtId="0" fontId="0" fillId="0" borderId="2" xfId="0" applyBorder="1"/>
    <xf numFmtId="0" fontId="0" fillId="2" borderId="3" xfId="0" applyFill="1" applyBorder="1" applyAlignment="1">
      <alignment horizontal="center" wrapText="1"/>
    </xf>
    <xf numFmtId="0" fontId="0" fillId="0" borderId="0" xfId="0" applyFill="1" applyBorder="1"/>
    <xf numFmtId="0" fontId="0" fillId="0" borderId="15" xfId="0" applyBorder="1" applyAlignment="1">
      <alignment horizontal="center"/>
    </xf>
    <xf numFmtId="0" fontId="0" fillId="0" borderId="15" xfId="0" applyFill="1" applyBorder="1" applyAlignment="1">
      <alignment horizontal="center"/>
    </xf>
    <xf numFmtId="10" fontId="0" fillId="0" borderId="12" xfId="0" applyNumberFormat="1" applyFont="1" applyBorder="1" applyAlignment="1">
      <alignment horizontal="center"/>
    </xf>
    <xf numFmtId="10" fontId="0" fillId="0" borderId="4" xfId="0" applyNumberFormat="1" applyBorder="1" applyAlignment="1">
      <alignment horizontal="center"/>
    </xf>
    <xf numFmtId="10" fontId="2" fillId="0" borderId="12" xfId="1" applyNumberFormat="1" applyFont="1" applyBorder="1" applyAlignment="1">
      <alignment horizontal="center"/>
    </xf>
    <xf numFmtId="10" fontId="0" fillId="0" borderId="4" xfId="1" applyNumberFormat="1" applyFont="1" applyBorder="1" applyAlignment="1">
      <alignment horizontal="center"/>
    </xf>
    <xf numFmtId="42" fontId="1" fillId="0" borderId="15" xfId="0" applyNumberFormat="1" applyFont="1" applyBorder="1" applyAlignment="1">
      <alignment horizontal="center" wrapText="1"/>
    </xf>
    <xf numFmtId="10" fontId="0" fillId="0" borderId="4" xfId="1" applyNumberFormat="1" applyFont="1" applyFill="1" applyBorder="1" applyAlignment="1">
      <alignment horizontal="center"/>
    </xf>
    <xf numFmtId="10" fontId="0" fillId="0" borderId="4" xfId="0" applyNumberFormat="1" applyFont="1" applyBorder="1" applyAlignment="1">
      <alignment horizontal="center" wrapText="1"/>
    </xf>
    <xf numFmtId="0" fontId="0" fillId="0" borderId="0" xfId="0" applyFill="1" applyBorder="1" applyAlignment="1">
      <alignment horizontal="center" vertical="top" wrapText="1"/>
    </xf>
    <xf numFmtId="5" fontId="0" fillId="0" borderId="1" xfId="0" applyNumberFormat="1" applyFont="1" applyBorder="1" applyAlignment="1">
      <alignment horizontal="center" wrapText="1"/>
    </xf>
    <xf numFmtId="0" fontId="1" fillId="0" borderId="0" xfId="0" applyFont="1" applyAlignment="1">
      <alignment horizontal="left"/>
    </xf>
    <xf numFmtId="5" fontId="1" fillId="0" borderId="6" xfId="0" applyNumberFormat="1" applyFont="1" applyBorder="1" applyAlignment="1">
      <alignment horizontal="center"/>
    </xf>
    <xf numFmtId="165" fontId="1" fillId="0" borderId="6" xfId="0" applyNumberFormat="1" applyFont="1" applyBorder="1" applyAlignment="1">
      <alignment horizontal="center"/>
    </xf>
    <xf numFmtId="0" fontId="0" fillId="2" borderId="0" xfId="0" applyFill="1" applyAlignment="1">
      <alignment horizontal="center" wrapText="1"/>
    </xf>
    <xf numFmtId="165" fontId="0" fillId="3" borderId="24" xfId="0" applyNumberFormat="1" applyFont="1" applyFill="1" applyBorder="1" applyAlignment="1">
      <alignment horizontal="center"/>
    </xf>
    <xf numFmtId="165" fontId="0" fillId="3" borderId="25" xfId="0" applyNumberFormat="1" applyFont="1" applyFill="1" applyBorder="1" applyAlignment="1">
      <alignment horizontal="center"/>
    </xf>
    <xf numFmtId="0" fontId="0" fillId="0" borderId="18" xfId="0" applyBorder="1"/>
    <xf numFmtId="165" fontId="1" fillId="2" borderId="0" xfId="0" applyNumberFormat="1" applyFont="1" applyFill="1" applyBorder="1" applyAlignment="1">
      <alignment horizontal="center"/>
    </xf>
    <xf numFmtId="10" fontId="2" fillId="2" borderId="0" xfId="1" applyNumberFormat="1" applyFont="1" applyFill="1" applyBorder="1" applyAlignment="1">
      <alignment horizontal="center"/>
    </xf>
    <xf numFmtId="10" fontId="0" fillId="2" borderId="0" xfId="1" applyNumberFormat="1" applyFont="1" applyFill="1" applyBorder="1" applyAlignment="1">
      <alignment horizontal="center"/>
    </xf>
    <xf numFmtId="0" fontId="1" fillId="2" borderId="0" xfId="0" applyFont="1" applyFill="1" applyBorder="1"/>
    <xf numFmtId="2" fontId="0" fillId="2" borderId="0" xfId="0" applyNumberFormat="1" applyFill="1" applyBorder="1" applyAlignment="1">
      <alignment horizontal="center" vertical="top"/>
    </xf>
    <xf numFmtId="2" fontId="0" fillId="0" borderId="0" xfId="0" applyNumberFormat="1" applyBorder="1" applyAlignment="1">
      <alignment horizontal="center" vertical="top"/>
    </xf>
    <xf numFmtId="10" fontId="2" fillId="2" borderId="0" xfId="1" applyNumberFormat="1" applyFont="1" applyFill="1" applyBorder="1" applyAlignment="1" applyProtection="1">
      <alignment horizontal="center"/>
      <protection locked="0"/>
    </xf>
    <xf numFmtId="10" fontId="0" fillId="2" borderId="0" xfId="1" applyNumberFormat="1" applyFont="1" applyFill="1" applyBorder="1" applyAlignment="1" applyProtection="1">
      <alignment horizontal="center"/>
      <protection locked="0"/>
    </xf>
    <xf numFmtId="165" fontId="0" fillId="0" borderId="27" xfId="0" applyNumberFormat="1" applyFont="1" applyBorder="1" applyAlignment="1">
      <alignment horizontal="center"/>
    </xf>
    <xf numFmtId="0" fontId="0" fillId="0" borderId="18" xfId="0" applyFont="1" applyBorder="1" applyAlignment="1">
      <alignment horizontal="center" wrapText="1"/>
    </xf>
    <xf numFmtId="0" fontId="0" fillId="2" borderId="18" xfId="0" applyFill="1" applyBorder="1" applyAlignment="1">
      <alignment horizontal="center" wrapText="1"/>
    </xf>
    <xf numFmtId="0" fontId="0" fillId="2" borderId="0" xfId="0" applyFill="1" applyBorder="1" applyAlignment="1">
      <alignment horizontal="center"/>
    </xf>
    <xf numFmtId="2" fontId="5" fillId="0" borderId="0" xfId="0" applyNumberFormat="1" applyFont="1" applyFill="1" applyBorder="1" applyAlignment="1">
      <alignment horizontal="left"/>
    </xf>
    <xf numFmtId="0" fontId="0" fillId="0" borderId="28" xfId="0" applyBorder="1" applyAlignment="1">
      <alignment horizontal="center" wrapText="1"/>
    </xf>
    <xf numFmtId="0" fontId="0" fillId="0" borderId="29" xfId="0" applyBorder="1" applyAlignment="1">
      <alignment horizontal="center" wrapText="1"/>
    </xf>
    <xf numFmtId="0" fontId="0" fillId="0" borderId="28" xfId="0" applyFont="1" applyBorder="1" applyAlignment="1">
      <alignment horizontal="center" wrapText="1"/>
    </xf>
    <xf numFmtId="0" fontId="1" fillId="0" borderId="2" xfId="0" applyFont="1" applyBorder="1" applyAlignment="1">
      <alignment horizontal="center" wrapText="1"/>
    </xf>
    <xf numFmtId="0" fontId="1" fillId="0" borderId="8" xfId="0" applyFont="1" applyBorder="1" applyAlignment="1">
      <alignment horizontal="center" wrapText="1"/>
    </xf>
    <xf numFmtId="1" fontId="0" fillId="0" borderId="17" xfId="0" applyNumberFormat="1" applyBorder="1" applyAlignment="1">
      <alignment horizontal="center" wrapText="1"/>
    </xf>
    <xf numFmtId="0" fontId="1" fillId="0" borderId="6" xfId="0" applyFont="1" applyBorder="1" applyAlignment="1">
      <alignment horizontal="center" wrapText="1"/>
    </xf>
    <xf numFmtId="0" fontId="0" fillId="0" borderId="0" xfId="0" applyBorder="1" applyAlignment="1">
      <alignment horizontal="left"/>
    </xf>
    <xf numFmtId="0" fontId="0" fillId="0" borderId="0" xfId="0" applyFill="1" applyBorder="1" applyAlignment="1">
      <alignment horizontal="center" wrapText="1"/>
    </xf>
    <xf numFmtId="8" fontId="0" fillId="0" borderId="0" xfId="0" applyNumberFormat="1" applyBorder="1"/>
    <xf numFmtId="6" fontId="0" fillId="0" borderId="0" xfId="0" applyNumberFormat="1" applyBorder="1"/>
    <xf numFmtId="0" fontId="0" fillId="0" borderId="0" xfId="0" applyBorder="1" applyAlignment="1">
      <alignment wrapText="1"/>
    </xf>
    <xf numFmtId="165" fontId="1" fillId="0" borderId="10" xfId="0" applyNumberFormat="1" applyFont="1" applyBorder="1" applyAlignment="1">
      <alignment horizontal="center"/>
    </xf>
    <xf numFmtId="165" fontId="1" fillId="2" borderId="10" xfId="0" applyNumberFormat="1" applyFont="1" applyFill="1" applyBorder="1" applyAlignment="1">
      <alignment horizontal="center" wrapText="1"/>
    </xf>
    <xf numFmtId="165" fontId="0" fillId="2" borderId="12" xfId="0" applyNumberFormat="1" applyFill="1" applyBorder="1" applyAlignment="1">
      <alignment horizontal="center"/>
    </xf>
    <xf numFmtId="165" fontId="0" fillId="2" borderId="17" xfId="0" applyNumberFormat="1" applyFill="1" applyBorder="1" applyAlignment="1">
      <alignment horizontal="center"/>
    </xf>
    <xf numFmtId="165" fontId="0" fillId="0" borderId="4" xfId="0" applyNumberFormat="1" applyBorder="1" applyAlignment="1">
      <alignment horizontal="center" wrapText="1"/>
    </xf>
    <xf numFmtId="165" fontId="0" fillId="0" borderId="23" xfId="0" applyNumberFormat="1" applyFill="1" applyBorder="1" applyAlignment="1" applyProtection="1">
      <alignment horizontal="center"/>
      <protection locked="0"/>
    </xf>
    <xf numFmtId="165" fontId="0" fillId="0" borderId="3" xfId="0" applyNumberFormat="1" applyBorder="1" applyAlignment="1">
      <alignment horizontal="center"/>
    </xf>
    <xf numFmtId="165" fontId="0" fillId="0" borderId="1" xfId="0" applyNumberFormat="1" applyBorder="1" applyAlignment="1">
      <alignment horizontal="center"/>
    </xf>
    <xf numFmtId="165" fontId="0" fillId="0" borderId="12" xfId="0" applyNumberFormat="1" applyBorder="1" applyAlignment="1">
      <alignment horizontal="center"/>
    </xf>
    <xf numFmtId="166" fontId="0" fillId="0" borderId="1" xfId="0" applyNumberFormat="1" applyFont="1" applyBorder="1" applyAlignment="1">
      <alignment horizontal="center" wrapText="1"/>
    </xf>
    <xf numFmtId="165" fontId="0" fillId="0" borderId="1" xfId="0" applyNumberFormat="1" applyFont="1" applyBorder="1" applyAlignment="1">
      <alignment horizontal="center" wrapText="1"/>
    </xf>
    <xf numFmtId="165" fontId="0" fillId="0" borderId="4" xfId="0" applyNumberFormat="1" applyBorder="1" applyAlignment="1">
      <alignment horizontal="center"/>
    </xf>
    <xf numFmtId="165" fontId="0" fillId="0" borderId="2" xfId="0" applyNumberFormat="1" applyBorder="1" applyAlignment="1">
      <alignment horizontal="center"/>
    </xf>
    <xf numFmtId="165" fontId="0" fillId="0" borderId="13" xfId="0" applyNumberFormat="1" applyBorder="1" applyAlignment="1">
      <alignment horizontal="center"/>
    </xf>
    <xf numFmtId="0" fontId="0" fillId="2" borderId="19" xfId="0" applyFill="1" applyBorder="1" applyAlignment="1">
      <alignment horizontal="center" wrapText="1"/>
    </xf>
    <xf numFmtId="0" fontId="0" fillId="2" borderId="31" xfId="0" applyFill="1" applyBorder="1" applyAlignment="1">
      <alignment horizontal="center" wrapText="1"/>
    </xf>
    <xf numFmtId="165" fontId="0" fillId="2" borderId="32" xfId="0" applyNumberFormat="1" applyFill="1" applyBorder="1" applyAlignment="1">
      <alignment horizontal="center"/>
    </xf>
    <xf numFmtId="165" fontId="1" fillId="0" borderId="34" xfId="0" applyNumberFormat="1" applyFont="1" applyBorder="1" applyAlignment="1">
      <alignment horizontal="center"/>
    </xf>
    <xf numFmtId="0" fontId="0" fillId="0" borderId="4" xfId="0" applyFill="1" applyBorder="1" applyAlignment="1">
      <alignment wrapText="1"/>
    </xf>
    <xf numFmtId="165" fontId="0" fillId="0" borderId="18" xfId="0" applyNumberFormat="1" applyBorder="1" applyAlignment="1">
      <alignment horizontal="center"/>
    </xf>
    <xf numFmtId="10" fontId="0" fillId="3" borderId="16" xfId="1" applyNumberFormat="1" applyFont="1" applyFill="1" applyBorder="1" applyAlignment="1" applyProtection="1">
      <alignment horizontal="center"/>
      <protection locked="0"/>
    </xf>
    <xf numFmtId="165" fontId="1" fillId="0" borderId="14" xfId="0" applyNumberFormat="1" applyFont="1" applyBorder="1" applyAlignment="1">
      <alignment horizontal="center"/>
    </xf>
    <xf numFmtId="165" fontId="0" fillId="0" borderId="10" xfId="0" applyNumberFormat="1" applyFont="1" applyBorder="1" applyAlignment="1">
      <alignment horizontal="center"/>
    </xf>
    <xf numFmtId="165" fontId="1" fillId="2" borderId="36" xfId="0" applyNumberFormat="1" applyFont="1" applyFill="1" applyBorder="1" applyAlignment="1">
      <alignment horizontal="center" wrapText="1"/>
    </xf>
    <xf numFmtId="165" fontId="1" fillId="0" borderId="35" xfId="0" applyNumberFormat="1" applyFont="1" applyBorder="1" applyAlignment="1">
      <alignment horizontal="center"/>
    </xf>
    <xf numFmtId="165" fontId="0" fillId="0" borderId="22" xfId="0" applyNumberFormat="1" applyBorder="1" applyAlignment="1">
      <alignment horizontal="center"/>
    </xf>
    <xf numFmtId="5" fontId="1" fillId="0" borderId="37" xfId="0" applyNumberFormat="1" applyFont="1" applyBorder="1" applyAlignment="1">
      <alignment horizontal="center"/>
    </xf>
    <xf numFmtId="0" fontId="0" fillId="2" borderId="13" xfId="0" applyFill="1" applyBorder="1" applyAlignment="1">
      <alignment wrapText="1"/>
    </xf>
    <xf numFmtId="0" fontId="0" fillId="0" borderId="18" xfId="0" applyFill="1" applyBorder="1" applyAlignment="1">
      <alignment horizontal="center" wrapText="1"/>
    </xf>
    <xf numFmtId="0" fontId="1" fillId="0" borderId="37" xfId="0" applyFont="1" applyBorder="1" applyAlignment="1">
      <alignment horizontal="center" wrapText="1"/>
    </xf>
    <xf numFmtId="1" fontId="0" fillId="4" borderId="1" xfId="0" applyNumberFormat="1" applyFill="1" applyBorder="1" applyAlignment="1" applyProtection="1">
      <alignment wrapText="1"/>
      <protection locked="0"/>
    </xf>
    <xf numFmtId="2" fontId="0" fillId="0" borderId="1" xfId="0" applyNumberFormat="1" applyFill="1" applyBorder="1" applyAlignment="1" applyProtection="1">
      <alignment horizontal="center" wrapText="1"/>
    </xf>
    <xf numFmtId="0" fontId="0" fillId="0" borderId="1" xfId="0" applyBorder="1" applyAlignment="1">
      <alignment wrapText="1"/>
    </xf>
    <xf numFmtId="1" fontId="1" fillId="0" borderId="10" xfId="0" applyNumberFormat="1" applyFont="1" applyBorder="1" applyAlignment="1">
      <alignment horizontal="center" wrapText="1"/>
    </xf>
    <xf numFmtId="0" fontId="0" fillId="0" borderId="22" xfId="0" applyBorder="1"/>
    <xf numFmtId="0" fontId="0" fillId="0" borderId="22" xfId="0" applyFont="1" applyBorder="1"/>
    <xf numFmtId="10" fontId="0" fillId="3" borderId="25" xfId="0" applyNumberFormat="1" applyFont="1" applyFill="1" applyBorder="1" applyAlignment="1">
      <alignment horizontal="center"/>
    </xf>
    <xf numFmtId="49" fontId="3" fillId="4" borderId="18" xfId="0" applyNumberFormat="1" applyFont="1" applyFill="1" applyBorder="1" applyAlignment="1" applyProtection="1">
      <alignment horizontal="left" vertical="top" wrapText="1"/>
      <protection locked="0"/>
    </xf>
    <xf numFmtId="2" fontId="0" fillId="0" borderId="2" xfId="0" applyNumberFormat="1" applyBorder="1" applyAlignment="1">
      <alignment horizontal="center" wrapText="1"/>
    </xf>
    <xf numFmtId="2" fontId="0" fillId="0" borderId="11" xfId="0" applyNumberFormat="1" applyBorder="1" applyAlignment="1">
      <alignment horizontal="center" wrapText="1"/>
    </xf>
    <xf numFmtId="2" fontId="0" fillId="0" borderId="8" xfId="0" applyNumberFormat="1" applyBorder="1" applyAlignment="1">
      <alignment horizontal="center"/>
    </xf>
    <xf numFmtId="2" fontId="0" fillId="0" borderId="9" xfId="0" applyNumberFormat="1" applyBorder="1" applyAlignment="1">
      <alignment horizontal="center"/>
    </xf>
    <xf numFmtId="2" fontId="0" fillId="0" borderId="20" xfId="0" applyNumberFormat="1" applyBorder="1" applyAlignment="1">
      <alignment horizontal="center"/>
    </xf>
    <xf numFmtId="2" fontId="0" fillId="0" borderId="21" xfId="0" applyNumberFormat="1" applyBorder="1" applyAlignment="1">
      <alignment horizontal="center"/>
    </xf>
    <xf numFmtId="2" fontId="0" fillId="0" borderId="18" xfId="0" applyNumberFormat="1" applyFill="1" applyBorder="1" applyAlignment="1" applyProtection="1">
      <alignment horizontal="center"/>
      <protection locked="0"/>
    </xf>
    <xf numFmtId="2" fontId="0" fillId="0" borderId="22" xfId="0" applyNumberFormat="1" applyFill="1" applyBorder="1" applyAlignment="1" applyProtection="1">
      <alignment horizontal="center"/>
      <protection locked="0"/>
    </xf>
    <xf numFmtId="2" fontId="0" fillId="0" borderId="13" xfId="0" applyNumberFormat="1" applyBorder="1" applyAlignment="1">
      <alignment horizontal="center" wrapText="1"/>
    </xf>
    <xf numFmtId="2" fontId="0" fillId="0" borderId="9" xfId="0" applyNumberFormat="1" applyBorder="1" applyAlignment="1">
      <alignment horizontal="center" wrapText="1"/>
    </xf>
    <xf numFmtId="2" fontId="0" fillId="0" borderId="1" xfId="0" applyNumberFormat="1" applyFont="1" applyFill="1" applyBorder="1" applyAlignment="1">
      <alignment horizontal="center"/>
    </xf>
    <xf numFmtId="0" fontId="0" fillId="2" borderId="1" xfId="0" applyFill="1" applyBorder="1" applyAlignment="1">
      <alignment horizontal="center" wrapText="1"/>
    </xf>
    <xf numFmtId="0" fontId="4" fillId="0" borderId="0" xfId="0" applyFont="1" applyAlignment="1">
      <alignment horizontal="left"/>
    </xf>
    <xf numFmtId="0" fontId="1" fillId="0" borderId="0" xfId="0" applyFont="1" applyBorder="1" applyAlignment="1">
      <alignment horizontal="left" wrapText="1"/>
    </xf>
    <xf numFmtId="49" fontId="3" fillId="4" borderId="18" xfId="0" applyNumberFormat="1" applyFont="1" applyFill="1" applyBorder="1" applyAlignment="1" applyProtection="1">
      <alignment horizontal="left" wrapText="1"/>
      <protection locked="0"/>
    </xf>
    <xf numFmtId="0" fontId="0" fillId="4" borderId="22" xfId="0" applyFill="1" applyBorder="1" applyAlignment="1">
      <alignment horizontal="center" wrapText="1"/>
    </xf>
    <xf numFmtId="0" fontId="0" fillId="4" borderId="30" xfId="0" applyFill="1" applyBorder="1" applyAlignment="1">
      <alignment horizontal="center" wrapText="1"/>
    </xf>
    <xf numFmtId="0" fontId="0" fillId="4" borderId="19" xfId="0" applyFill="1" applyBorder="1" applyAlignment="1">
      <alignment horizontal="center" wrapText="1"/>
    </xf>
    <xf numFmtId="0" fontId="0" fillId="2" borderId="18" xfId="0" applyFill="1" applyBorder="1" applyAlignment="1">
      <alignment horizontal="center" wrapText="1"/>
    </xf>
    <xf numFmtId="0" fontId="0" fillId="0" borderId="23" xfId="0" applyFill="1" applyBorder="1" applyAlignment="1">
      <alignment horizontal="center" wrapText="1"/>
    </xf>
    <xf numFmtId="0" fontId="0" fillId="0" borderId="26" xfId="0" applyFill="1" applyBorder="1" applyAlignment="1">
      <alignment horizontal="center" wrapText="1"/>
    </xf>
    <xf numFmtId="2" fontId="0" fillId="0" borderId="33" xfId="0" applyNumberFormat="1" applyBorder="1" applyAlignment="1">
      <alignment horizontal="center"/>
    </xf>
    <xf numFmtId="0" fontId="6" fillId="0" borderId="0" xfId="0" applyFont="1" applyAlignment="1">
      <alignment horizontal="left" vertical="top" wrapText="1"/>
    </xf>
    <xf numFmtId="0" fontId="0" fillId="2" borderId="2" xfId="0" applyFont="1" applyFill="1" applyBorder="1" applyAlignment="1">
      <alignment horizontal="center" wrapText="1"/>
    </xf>
    <xf numFmtId="0" fontId="0" fillId="2" borderId="11" xfId="0" applyFont="1" applyFill="1" applyBorder="1" applyAlignment="1">
      <alignment horizontal="center" wrapText="1"/>
    </xf>
    <xf numFmtId="0" fontId="0" fillId="2" borderId="3" xfId="0" applyFont="1" applyFill="1" applyBorder="1" applyAlignment="1">
      <alignment horizontal="center" wrapText="1"/>
    </xf>
    <xf numFmtId="164" fontId="0" fillId="0" borderId="8"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9" xfId="0" applyNumberFormat="1" applyFont="1" applyFill="1" applyBorder="1" applyAlignment="1">
      <alignment horizontal="center"/>
    </xf>
    <xf numFmtId="2" fontId="0" fillId="0" borderId="8" xfId="0" applyNumberFormat="1" applyBorder="1" applyAlignment="1">
      <alignment horizontal="center" wrapText="1"/>
    </xf>
  </cellXfs>
  <cellStyles count="2">
    <cellStyle name="Normal" xfId="0" builtinId="0"/>
    <cellStyle name="Percent" xfId="1" builtinId="5"/>
  </cellStyles>
  <dxfs count="1">
    <dxf>
      <fill>
        <patternFill>
          <bgColor theme="6" tint="0.59996337778862885"/>
        </patternFill>
      </fill>
      <border>
        <vertical/>
        <horizontal/>
      </border>
    </dxf>
  </dxfs>
  <tableStyles count="0" defaultTableStyle="TableStyleMedium9" defaultPivotStyle="PivotStyleLight16"/>
  <colors>
    <mruColors>
      <color rgb="FFFFFFCC"/>
      <color rgb="FFFFFF99"/>
      <color rgb="FFFFC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7"/>
  <sheetViews>
    <sheetView tabSelected="1" zoomScale="60" zoomScaleNormal="60" workbookViewId="0">
      <selection activeCell="B8" sqref="B8"/>
    </sheetView>
  </sheetViews>
  <sheetFormatPr defaultRowHeight="15" x14ac:dyDescent="0.25"/>
  <cols>
    <col min="1" max="1" width="31.140625" customWidth="1"/>
    <col min="2" max="2" width="25.42578125" customWidth="1"/>
    <col min="3" max="3" width="28.28515625" style="24" customWidth="1"/>
    <col min="4" max="4" width="24.85546875" style="24" customWidth="1"/>
    <col min="5" max="6" width="25.7109375" style="24" customWidth="1"/>
    <col min="7" max="9" width="19.140625" style="24" customWidth="1"/>
    <col min="10" max="11" width="19.5703125" style="24" customWidth="1"/>
    <col min="12" max="12" width="29.5703125" style="24" customWidth="1"/>
    <col min="13" max="13" width="14.28515625" customWidth="1"/>
    <col min="16" max="16" width="12.42578125" customWidth="1"/>
  </cols>
  <sheetData>
    <row r="1" spans="1:29" x14ac:dyDescent="0.25">
      <c r="A1" s="135" t="s">
        <v>32</v>
      </c>
      <c r="B1" s="135"/>
      <c r="C1" s="135"/>
      <c r="D1" s="135"/>
      <c r="E1" s="135"/>
    </row>
    <row r="2" spans="1:29" ht="15.75" x14ac:dyDescent="0.25">
      <c r="A2" s="136" t="s">
        <v>4</v>
      </c>
      <c r="B2" s="136"/>
      <c r="C2" s="137"/>
      <c r="D2" s="137"/>
      <c r="E2" s="138"/>
      <c r="F2" s="139"/>
      <c r="G2" s="139"/>
      <c r="H2" s="139"/>
      <c r="I2" s="139"/>
      <c r="J2" s="139"/>
      <c r="K2" s="140"/>
      <c r="L2" s="3"/>
      <c r="M2" s="1"/>
      <c r="N2" s="1"/>
      <c r="O2" s="1"/>
      <c r="P2" s="1"/>
    </row>
    <row r="3" spans="1:29" ht="15.75" x14ac:dyDescent="0.25">
      <c r="A3" s="136" t="s">
        <v>5</v>
      </c>
      <c r="B3" s="136"/>
      <c r="C3" s="122" t="s">
        <v>54</v>
      </c>
      <c r="D3" s="122"/>
      <c r="E3" s="122"/>
      <c r="F3" s="122"/>
      <c r="G3" s="122"/>
      <c r="H3" s="122"/>
      <c r="I3" s="122"/>
      <c r="J3" s="122"/>
      <c r="K3" s="122"/>
      <c r="L3" s="28"/>
      <c r="M3" s="9"/>
      <c r="N3" s="9"/>
      <c r="O3" s="9"/>
      <c r="P3" s="9"/>
      <c r="Q3" s="10"/>
      <c r="R3" s="10"/>
      <c r="S3" s="10"/>
      <c r="T3" s="10"/>
      <c r="U3" s="10"/>
      <c r="V3" s="10"/>
      <c r="W3" s="10"/>
      <c r="X3" s="10"/>
      <c r="Y3" s="10"/>
      <c r="Z3" s="10"/>
      <c r="AA3" s="10"/>
      <c r="AB3" s="10"/>
      <c r="AC3" s="10"/>
    </row>
    <row r="4" spans="1:29" ht="15.75" x14ac:dyDescent="0.25">
      <c r="A4" s="2" t="s">
        <v>6</v>
      </c>
      <c r="B4" s="36"/>
      <c r="C4" s="122"/>
      <c r="D4" s="122"/>
      <c r="E4" s="122"/>
      <c r="F4" s="122"/>
      <c r="G4" s="122"/>
      <c r="H4" s="122"/>
      <c r="I4" s="122"/>
      <c r="J4" s="122"/>
      <c r="K4" s="122"/>
      <c r="L4" s="51"/>
      <c r="M4" s="9"/>
      <c r="N4" s="9"/>
      <c r="O4" s="9"/>
      <c r="P4" s="9"/>
      <c r="Q4" s="10"/>
      <c r="R4" s="10"/>
      <c r="S4" s="10"/>
      <c r="T4" s="10"/>
      <c r="U4" s="10"/>
      <c r="V4" s="10"/>
      <c r="W4" s="10"/>
      <c r="X4" s="10"/>
      <c r="Y4" s="10"/>
      <c r="Z4" s="10"/>
      <c r="AA4" s="10"/>
      <c r="AB4" s="10"/>
      <c r="AC4" s="10"/>
    </row>
    <row r="5" spans="1:29" ht="15.75" thickBot="1" x14ac:dyDescent="0.3">
      <c r="A5" s="1"/>
      <c r="B5" s="1"/>
      <c r="C5" s="26"/>
      <c r="D5" s="6"/>
      <c r="E5" s="3"/>
      <c r="F5" s="3"/>
      <c r="G5" s="6"/>
      <c r="H5" s="3"/>
      <c r="I5" s="3"/>
      <c r="J5" s="3"/>
      <c r="K5" s="3"/>
      <c r="L5" s="3"/>
      <c r="M5" s="1"/>
      <c r="N5" s="1"/>
      <c r="O5" s="1"/>
      <c r="P5" s="1"/>
    </row>
    <row r="6" spans="1:29" ht="60" customHeight="1" thickTop="1" thickBot="1" x14ac:dyDescent="0.3">
      <c r="A6" s="76"/>
      <c r="B6" s="114" t="s">
        <v>30</v>
      </c>
      <c r="C6" s="77" t="s">
        <v>2</v>
      </c>
      <c r="D6" s="79" t="s">
        <v>0</v>
      </c>
      <c r="E6" s="3"/>
      <c r="F6" s="56"/>
      <c r="G6" s="3"/>
      <c r="H6" s="3"/>
      <c r="I6" s="3"/>
      <c r="J6" s="3"/>
      <c r="K6" s="3"/>
      <c r="L6" s="3"/>
      <c r="M6" s="1"/>
      <c r="N6" s="1"/>
      <c r="O6" s="1"/>
      <c r="P6" s="1"/>
    </row>
    <row r="7" spans="1:29" ht="16.5" thickTop="1" thickBot="1" x14ac:dyDescent="0.3">
      <c r="A7" s="117" t="s">
        <v>3</v>
      </c>
      <c r="B7" s="115">
        <v>0</v>
      </c>
      <c r="C7" s="116">
        <v>2.3199999999999998</v>
      </c>
      <c r="D7" s="78">
        <f t="shared" ref="D7" si="0">B7*C7</f>
        <v>0</v>
      </c>
      <c r="E7" s="3"/>
      <c r="F7" s="3"/>
      <c r="G7" s="3"/>
      <c r="H7" s="3"/>
      <c r="I7" s="3"/>
      <c r="J7" s="3"/>
      <c r="K7" s="3"/>
      <c r="L7" s="3"/>
      <c r="M7" s="1"/>
      <c r="N7" s="1"/>
      <c r="O7" s="1"/>
      <c r="P7" s="1"/>
    </row>
    <row r="8" spans="1:29" ht="15.75" thickBot="1" x14ac:dyDescent="0.3">
      <c r="A8" s="5" t="s">
        <v>1</v>
      </c>
      <c r="B8" s="6"/>
      <c r="C8" s="6"/>
      <c r="D8" s="118">
        <f>SUM(D7:D7)</f>
        <v>0</v>
      </c>
      <c r="E8" s="3"/>
      <c r="F8" s="3"/>
      <c r="G8" s="3"/>
      <c r="H8" s="3"/>
      <c r="I8" s="3"/>
      <c r="J8" s="3"/>
      <c r="K8" s="3"/>
      <c r="L8" s="3"/>
      <c r="M8" s="1"/>
      <c r="O8" s="1"/>
      <c r="P8" s="1"/>
    </row>
    <row r="9" spans="1:29" x14ac:dyDescent="0.25">
      <c r="A9" s="5"/>
      <c r="B9" s="6"/>
      <c r="C9" s="6"/>
      <c r="D9" s="29"/>
      <c r="E9" s="3"/>
      <c r="F9" s="3"/>
      <c r="G9" s="3"/>
      <c r="H9" s="3"/>
      <c r="I9" s="3"/>
      <c r="J9" s="3"/>
      <c r="K9" s="3"/>
      <c r="L9" s="3"/>
      <c r="M9" s="1"/>
      <c r="N9" s="1"/>
      <c r="O9" s="1"/>
      <c r="P9" s="1"/>
    </row>
    <row r="10" spans="1:29" ht="47.25" customHeight="1" x14ac:dyDescent="0.25">
      <c r="A10" s="145" t="s">
        <v>50</v>
      </c>
      <c r="B10" s="145"/>
      <c r="C10" s="145"/>
      <c r="D10" s="145"/>
      <c r="E10" s="145"/>
      <c r="F10" s="145"/>
      <c r="G10" s="145"/>
      <c r="H10" s="145"/>
      <c r="I10" s="145"/>
      <c r="J10" s="145"/>
      <c r="K10" s="145"/>
      <c r="L10" s="145"/>
      <c r="M10" s="11"/>
      <c r="N10" s="80"/>
      <c r="O10" s="80"/>
      <c r="P10" s="80"/>
      <c r="Q10" s="14"/>
      <c r="R10" s="14"/>
      <c r="S10" s="14"/>
    </row>
    <row r="11" spans="1:29" x14ac:dyDescent="0.25">
      <c r="A11" s="4" t="s">
        <v>24</v>
      </c>
      <c r="B11" s="4" t="s">
        <v>7</v>
      </c>
      <c r="N11" s="14"/>
      <c r="O11" s="14"/>
      <c r="P11" s="14"/>
      <c r="Q11" s="14"/>
      <c r="R11" s="14"/>
      <c r="S11" s="14"/>
    </row>
    <row r="12" spans="1:29" ht="45.75" thickBot="1" x14ac:dyDescent="0.3">
      <c r="B12" s="103" t="s">
        <v>43</v>
      </c>
      <c r="C12" s="30" t="s">
        <v>36</v>
      </c>
      <c r="D12" s="8" t="s">
        <v>26</v>
      </c>
      <c r="E12" s="30" t="s">
        <v>27</v>
      </c>
      <c r="F12" s="8" t="s">
        <v>17</v>
      </c>
      <c r="G12" s="8" t="s">
        <v>18</v>
      </c>
      <c r="H12" s="8" t="s">
        <v>20</v>
      </c>
      <c r="I12" s="8" t="s">
        <v>19</v>
      </c>
      <c r="J12" s="8" t="s">
        <v>21</v>
      </c>
      <c r="K12" s="8" t="s">
        <v>22</v>
      </c>
      <c r="L12" s="30" t="s">
        <v>11</v>
      </c>
      <c r="N12" s="14"/>
      <c r="O12" s="81"/>
      <c r="P12" s="14"/>
      <c r="Q12" s="14"/>
      <c r="R12" s="14"/>
      <c r="S12" s="14"/>
    </row>
    <row r="13" spans="1:29" ht="16.5" thickTop="1" thickBot="1" x14ac:dyDescent="0.3">
      <c r="A13" s="59" t="s">
        <v>13</v>
      </c>
      <c r="B13" s="129">
        <v>0.28999999999999998</v>
      </c>
      <c r="C13" s="90">
        <f>2410000/4</f>
        <v>602500</v>
      </c>
      <c r="D13" s="127">
        <f>B13*(D8/1000)</f>
        <v>0</v>
      </c>
      <c r="E13" s="85">
        <f>D13*C13</f>
        <v>0</v>
      </c>
      <c r="F13" s="44">
        <v>5.0000000000000001E-3</v>
      </c>
      <c r="G13" s="91">
        <f>(E13*F13)</f>
        <v>0</v>
      </c>
      <c r="H13" s="92">
        <f>G13*25</f>
        <v>0</v>
      </c>
      <c r="I13" s="45">
        <v>0.01</v>
      </c>
      <c r="J13" s="92">
        <f>(E13*I13)</f>
        <v>0</v>
      </c>
      <c r="K13" s="97">
        <f>J13*25</f>
        <v>0</v>
      </c>
      <c r="L13" s="55">
        <f>H13+K13+E13</f>
        <v>0</v>
      </c>
      <c r="M13" s="7"/>
      <c r="N13" s="14"/>
      <c r="O13" s="14"/>
      <c r="P13" s="14"/>
      <c r="Q13" s="14"/>
      <c r="R13" s="14"/>
      <c r="S13" s="14"/>
    </row>
    <row r="14" spans="1:29" ht="16.5" thickTop="1" thickBot="1" x14ac:dyDescent="0.3">
      <c r="A14" s="59" t="s">
        <v>14</v>
      </c>
      <c r="B14" s="130"/>
      <c r="C14" s="57"/>
      <c r="D14" s="128"/>
      <c r="E14" s="106">
        <f>C14</f>
        <v>0</v>
      </c>
      <c r="F14" s="121">
        <v>5.0000000000000001E-3</v>
      </c>
      <c r="G14" s="91">
        <f>(E14*F14)</f>
        <v>0</v>
      </c>
      <c r="H14" s="92">
        <f>G14*25</f>
        <v>0</v>
      </c>
      <c r="I14" s="121">
        <v>0.01</v>
      </c>
      <c r="J14" s="92">
        <f>(E14*I14)</f>
        <v>0</v>
      </c>
      <c r="K14" s="97">
        <f>J14*25</f>
        <v>0</v>
      </c>
      <c r="L14" s="55">
        <f>E14+H14+K14</f>
        <v>0</v>
      </c>
      <c r="M14" s="14"/>
      <c r="N14" s="14"/>
      <c r="O14" s="14"/>
      <c r="P14" s="82"/>
      <c r="Q14" s="14"/>
      <c r="R14" s="14"/>
      <c r="S14" s="14"/>
    </row>
    <row r="15" spans="1:29" ht="15.75" thickTop="1" x14ac:dyDescent="0.25">
      <c r="B15" s="14"/>
      <c r="C15" s="33"/>
      <c r="F15" s="42"/>
      <c r="I15" s="42"/>
      <c r="L15" s="31"/>
      <c r="N15" s="14"/>
      <c r="O15" s="14"/>
      <c r="P15" s="14"/>
      <c r="Q15" s="14"/>
      <c r="R15" s="14"/>
      <c r="S15" s="14"/>
    </row>
    <row r="16" spans="1:29" x14ac:dyDescent="0.25">
      <c r="B16" s="4" t="s">
        <v>8</v>
      </c>
      <c r="N16" s="14"/>
      <c r="O16" s="14"/>
      <c r="P16" s="83"/>
      <c r="Q16" s="14"/>
      <c r="R16" s="14"/>
      <c r="S16" s="14"/>
    </row>
    <row r="17" spans="1:19" ht="45.75" thickBot="1" x14ac:dyDescent="0.3">
      <c r="B17" s="103" t="s">
        <v>42</v>
      </c>
      <c r="C17" s="89" t="s">
        <v>37</v>
      </c>
      <c r="D17" s="8" t="s">
        <v>26</v>
      </c>
      <c r="E17" s="30" t="s">
        <v>27</v>
      </c>
      <c r="F17" s="8" t="s">
        <v>17</v>
      </c>
      <c r="G17" s="8" t="s">
        <v>18</v>
      </c>
      <c r="H17" s="8" t="s">
        <v>20</v>
      </c>
      <c r="I17" s="8" t="s">
        <v>19</v>
      </c>
      <c r="J17" s="8" t="s">
        <v>21</v>
      </c>
      <c r="K17" s="8" t="s">
        <v>22</v>
      </c>
      <c r="L17" s="30" t="s">
        <v>11</v>
      </c>
      <c r="N17" s="14"/>
      <c r="O17" s="14"/>
      <c r="P17" s="14"/>
      <c r="Q17" s="14"/>
      <c r="R17" s="84"/>
      <c r="S17" s="14"/>
    </row>
    <row r="18" spans="1:19" ht="16.5" thickTop="1" thickBot="1" x14ac:dyDescent="0.3">
      <c r="A18" s="59" t="s">
        <v>13</v>
      </c>
      <c r="B18" s="129">
        <v>11.31</v>
      </c>
      <c r="C18" s="90">
        <v>15792</v>
      </c>
      <c r="D18" s="125">
        <f>B18*(D8/1000)</f>
        <v>0</v>
      </c>
      <c r="E18" s="85">
        <f>C18*D18</f>
        <v>0</v>
      </c>
      <c r="F18" s="46">
        <v>5.0000000000000001E-3</v>
      </c>
      <c r="G18" s="91">
        <f>E18*F18</f>
        <v>0</v>
      </c>
      <c r="H18" s="92">
        <f>G18*25</f>
        <v>0</v>
      </c>
      <c r="I18" s="47">
        <v>0.01</v>
      </c>
      <c r="J18" s="92">
        <f>E18*I18</f>
        <v>0</v>
      </c>
      <c r="K18" s="97">
        <f>J18*25</f>
        <v>0</v>
      </c>
      <c r="L18" s="55">
        <f>H18+K18+E18</f>
        <v>0</v>
      </c>
      <c r="M18" s="7"/>
    </row>
    <row r="19" spans="1:19" ht="16.5" thickTop="1" thickBot="1" x14ac:dyDescent="0.3">
      <c r="A19" s="59" t="s">
        <v>14</v>
      </c>
      <c r="B19" s="130"/>
      <c r="C19" s="58"/>
      <c r="D19" s="126"/>
      <c r="E19" s="106">
        <f>C19</f>
        <v>0</v>
      </c>
      <c r="F19" s="121">
        <v>5.0000000000000001E-3</v>
      </c>
      <c r="G19" s="91">
        <f>E19*F19</f>
        <v>0</v>
      </c>
      <c r="H19" s="92">
        <f>G19*25</f>
        <v>0</v>
      </c>
      <c r="I19" s="121">
        <v>0.01</v>
      </c>
      <c r="J19" s="92">
        <f>E19*I19</f>
        <v>0</v>
      </c>
      <c r="K19" s="97">
        <f>J19*25</f>
        <v>0</v>
      </c>
      <c r="L19" s="55">
        <f>I19+F19+C19</f>
        <v>1.4999999999999999E-2</v>
      </c>
      <c r="M19" s="14"/>
    </row>
    <row r="20" spans="1:19" ht="15.75" thickTop="1" x14ac:dyDescent="0.25">
      <c r="B20" s="14"/>
      <c r="C20" s="33"/>
      <c r="E20" s="33"/>
      <c r="F20" s="33"/>
      <c r="I20" s="42"/>
    </row>
    <row r="21" spans="1:19" x14ac:dyDescent="0.25">
      <c r="A21" s="12"/>
      <c r="B21" s="12" t="s">
        <v>28</v>
      </c>
    </row>
    <row r="22" spans="1:19" ht="60.75" thickBot="1" x14ac:dyDescent="0.3">
      <c r="A22" s="53"/>
      <c r="B22" s="103" t="s">
        <v>47</v>
      </c>
      <c r="C22" s="69" t="s">
        <v>49</v>
      </c>
      <c r="D22" s="8" t="s">
        <v>26</v>
      </c>
      <c r="E22" s="30" t="s">
        <v>27</v>
      </c>
      <c r="F22" s="8" t="s">
        <v>17</v>
      </c>
      <c r="G22" s="8" t="s">
        <v>18</v>
      </c>
      <c r="H22" s="8" t="s">
        <v>20</v>
      </c>
      <c r="I22" s="8" t="s">
        <v>19</v>
      </c>
      <c r="J22" s="8" t="s">
        <v>21</v>
      </c>
      <c r="K22" s="8" t="s">
        <v>22</v>
      </c>
      <c r="L22" s="30" t="s">
        <v>29</v>
      </c>
    </row>
    <row r="23" spans="1:19" ht="16.5" thickTop="1" thickBot="1" x14ac:dyDescent="0.3">
      <c r="A23" s="119" t="s">
        <v>34</v>
      </c>
      <c r="B23" s="133">
        <v>9.6000000000000002E-2</v>
      </c>
      <c r="C23" s="68">
        <v>965000</v>
      </c>
      <c r="D23" s="125">
        <f>B23*(D8/1000)</f>
        <v>0</v>
      </c>
      <c r="E23" s="102">
        <f>C23*D23</f>
        <v>0</v>
      </c>
      <c r="F23" s="46">
        <v>5.0000000000000001E-3</v>
      </c>
      <c r="G23" s="93">
        <f>E23*F23</f>
        <v>0</v>
      </c>
      <c r="H23" s="96">
        <f>G23*25</f>
        <v>0</v>
      </c>
      <c r="I23" s="47">
        <v>0.01</v>
      </c>
      <c r="J23" s="96">
        <f>E23*I23</f>
        <v>0</v>
      </c>
      <c r="K23" s="98">
        <f>J23*25</f>
        <v>0</v>
      </c>
      <c r="L23" s="111">
        <f>H23+E23+K23</f>
        <v>0</v>
      </c>
    </row>
    <row r="24" spans="1:19" ht="16.5" thickTop="1" thickBot="1" x14ac:dyDescent="0.3">
      <c r="A24" s="120" t="s">
        <v>14</v>
      </c>
      <c r="B24" s="133"/>
      <c r="C24" s="58"/>
      <c r="D24" s="144"/>
      <c r="E24" s="106">
        <f>C24</f>
        <v>0</v>
      </c>
      <c r="F24" s="121">
        <v>5.0000000000000001E-3</v>
      </c>
      <c r="G24" s="104">
        <f>E24*F24</f>
        <v>0</v>
      </c>
      <c r="H24" s="104">
        <f>G24*25</f>
        <v>0</v>
      </c>
      <c r="I24" s="121">
        <v>0.01</v>
      </c>
      <c r="J24" s="104">
        <f>E24*I24</f>
        <v>0</v>
      </c>
      <c r="K24" s="110">
        <f>J24*25</f>
        <v>0</v>
      </c>
      <c r="L24" s="109">
        <f>K24+H24+E24</f>
        <v>0</v>
      </c>
    </row>
    <row r="25" spans="1:19" s="16" customFormat="1" ht="15.75" thickTop="1" x14ac:dyDescent="0.25">
      <c r="A25" s="63"/>
      <c r="C25" s="60"/>
      <c r="D25" s="64"/>
      <c r="E25" s="60"/>
      <c r="F25" s="61"/>
      <c r="G25" s="19"/>
      <c r="H25" s="19"/>
      <c r="I25" s="62"/>
      <c r="J25" s="19"/>
      <c r="K25" s="19"/>
      <c r="L25" s="35"/>
    </row>
    <row r="26" spans="1:19" s="14" customFormat="1" ht="18.75" x14ac:dyDescent="0.3">
      <c r="B26" s="72" t="s">
        <v>31</v>
      </c>
      <c r="C26" s="33"/>
      <c r="D26" s="65"/>
      <c r="E26" s="33"/>
      <c r="F26" s="66"/>
      <c r="G26" s="19"/>
      <c r="H26" s="19"/>
      <c r="I26" s="67"/>
      <c r="J26" s="19"/>
      <c r="K26" s="19"/>
      <c r="L26" s="35"/>
    </row>
    <row r="27" spans="1:19" ht="60.75" thickBot="1" x14ac:dyDescent="0.3">
      <c r="B27" s="103" t="s">
        <v>44</v>
      </c>
      <c r="C27" s="99" t="s">
        <v>35</v>
      </c>
      <c r="D27" s="8" t="s">
        <v>26</v>
      </c>
      <c r="E27" s="30" t="s">
        <v>27</v>
      </c>
      <c r="F27" s="74" t="s">
        <v>17</v>
      </c>
      <c r="G27" s="75" t="s">
        <v>18</v>
      </c>
      <c r="H27" s="74" t="s">
        <v>20</v>
      </c>
      <c r="I27" s="74" t="s">
        <v>19</v>
      </c>
      <c r="J27" s="74" t="s">
        <v>21</v>
      </c>
      <c r="K27" s="73" t="s">
        <v>22</v>
      </c>
      <c r="L27" s="73" t="s">
        <v>11</v>
      </c>
    </row>
    <row r="28" spans="1:19" ht="16.5" thickTop="1" thickBot="1" x14ac:dyDescent="0.3">
      <c r="A28" s="37" t="s">
        <v>33</v>
      </c>
      <c r="B28" s="134">
        <v>7.17</v>
      </c>
      <c r="C28" s="88">
        <v>11122</v>
      </c>
      <c r="D28" s="131">
        <f>7.17*(D8/1000)</f>
        <v>0</v>
      </c>
      <c r="E28" s="85">
        <f>D28*C28</f>
        <v>0</v>
      </c>
      <c r="F28" s="44">
        <v>5.0000000000000001E-3</v>
      </c>
      <c r="G28" s="95">
        <f>E28*F28</f>
        <v>0</v>
      </c>
      <c r="H28" s="52">
        <f>G28*25</f>
        <v>0</v>
      </c>
      <c r="I28" s="47">
        <v>0.01</v>
      </c>
      <c r="J28" s="92">
        <f>E28*I28</f>
        <v>0</v>
      </c>
      <c r="K28" s="92">
        <f>J28*25</f>
        <v>0</v>
      </c>
      <c r="L28" s="54">
        <f>H28+K28+E28</f>
        <v>0</v>
      </c>
      <c r="M28" s="14"/>
    </row>
    <row r="29" spans="1:19" ht="16.5" thickTop="1" thickBot="1" x14ac:dyDescent="0.3">
      <c r="A29" s="38" t="s">
        <v>14</v>
      </c>
      <c r="B29" s="134"/>
      <c r="C29" s="58"/>
      <c r="D29" s="132"/>
      <c r="E29" s="106">
        <f>C29</f>
        <v>0</v>
      </c>
      <c r="F29" s="121">
        <v>5.0000000000000001E-3</v>
      </c>
      <c r="G29" s="95">
        <f>E29*F29</f>
        <v>0</v>
      </c>
      <c r="H29" s="52">
        <f>G29*25</f>
        <v>0</v>
      </c>
      <c r="I29" s="121">
        <v>0.01</v>
      </c>
      <c r="J29" s="92">
        <f>E29*I29</f>
        <v>0</v>
      </c>
      <c r="K29" s="92">
        <f>J29*25</f>
        <v>0</v>
      </c>
      <c r="L29" s="55">
        <f>K29+H29+E29</f>
        <v>0</v>
      </c>
      <c r="M29" s="14"/>
    </row>
    <row r="30" spans="1:19" s="14" customFormat="1" ht="15.75" thickTop="1" x14ac:dyDescent="0.25">
      <c r="A30" s="13"/>
      <c r="B30" s="41"/>
      <c r="C30" s="43"/>
      <c r="D30" s="20"/>
      <c r="E30" s="25"/>
      <c r="F30" s="48"/>
      <c r="G30" s="21"/>
      <c r="H30" s="22"/>
      <c r="I30" s="22"/>
      <c r="J30" s="23"/>
      <c r="K30" s="23"/>
      <c r="L30" s="32"/>
    </row>
    <row r="31" spans="1:19" x14ac:dyDescent="0.25">
      <c r="B31" s="4" t="s">
        <v>9</v>
      </c>
    </row>
    <row r="32" spans="1:19" ht="60.75" thickBot="1" x14ac:dyDescent="0.3">
      <c r="B32" s="103" t="s">
        <v>45</v>
      </c>
      <c r="C32" s="100" t="s">
        <v>38</v>
      </c>
      <c r="D32" s="8" t="s">
        <v>26</v>
      </c>
      <c r="E32" s="30" t="s">
        <v>27</v>
      </c>
      <c r="F32" s="8" t="s">
        <v>17</v>
      </c>
      <c r="G32" s="34" t="s">
        <v>18</v>
      </c>
      <c r="H32" s="8" t="s">
        <v>20</v>
      </c>
      <c r="I32" s="8" t="s">
        <v>19</v>
      </c>
      <c r="J32" s="8" t="s">
        <v>21</v>
      </c>
      <c r="K32" s="8" t="s">
        <v>22</v>
      </c>
      <c r="L32" s="30" t="s">
        <v>11</v>
      </c>
    </row>
    <row r="33" spans="1:13" ht="16.5" thickTop="1" thickBot="1" x14ac:dyDescent="0.3">
      <c r="A33" s="37" t="s">
        <v>16</v>
      </c>
      <c r="B33" s="134">
        <v>0.13</v>
      </c>
      <c r="C33" s="87">
        <v>1810</v>
      </c>
      <c r="D33" s="123">
        <f>(D8/1000)*0.13</f>
        <v>0</v>
      </c>
      <c r="E33" s="86">
        <f>D33*(140*C33)</f>
        <v>0</v>
      </c>
      <c r="F33" s="44">
        <v>5.0000000000000001E-3</v>
      </c>
      <c r="G33" s="95">
        <f>E33*F33</f>
        <v>0</v>
      </c>
      <c r="H33" s="95">
        <f>G33*25</f>
        <v>0</v>
      </c>
      <c r="I33" s="47">
        <v>0.01</v>
      </c>
      <c r="J33" s="92">
        <f>E33*I33</f>
        <v>0</v>
      </c>
      <c r="K33" s="92">
        <f>J33*25</f>
        <v>0</v>
      </c>
      <c r="L33" s="55">
        <f>H33+K33+E33</f>
        <v>0</v>
      </c>
      <c r="M33" s="7"/>
    </row>
    <row r="34" spans="1:13" ht="16.5" thickTop="1" thickBot="1" x14ac:dyDescent="0.3">
      <c r="A34" s="39" t="s">
        <v>14</v>
      </c>
      <c r="B34" s="134"/>
      <c r="C34" s="58"/>
      <c r="D34" s="124"/>
      <c r="E34" s="106">
        <f>C34</f>
        <v>0</v>
      </c>
      <c r="F34" s="121">
        <v>5.0000000000000001E-3</v>
      </c>
      <c r="G34" s="95">
        <f>E34*F34</f>
        <v>0</v>
      </c>
      <c r="H34" s="95">
        <f>G34*25</f>
        <v>0</v>
      </c>
      <c r="I34" s="105">
        <v>0.01</v>
      </c>
      <c r="J34" s="92">
        <f>E34*I34</f>
        <v>0</v>
      </c>
      <c r="K34" s="92">
        <f>J34*25</f>
        <v>0</v>
      </c>
      <c r="L34" s="55">
        <f>K34+H34+E34</f>
        <v>0</v>
      </c>
    </row>
    <row r="35" spans="1:13" ht="15.75" thickTop="1" x14ac:dyDescent="0.25">
      <c r="C35" s="42"/>
      <c r="E35" s="33"/>
      <c r="F35" s="42"/>
      <c r="I35" s="42"/>
    </row>
    <row r="36" spans="1:13" x14ac:dyDescent="0.25">
      <c r="B36" s="4" t="s">
        <v>53</v>
      </c>
    </row>
    <row r="37" spans="1:13" ht="65.25" customHeight="1" thickBot="1" x14ac:dyDescent="0.3">
      <c r="B37" s="103" t="s">
        <v>41</v>
      </c>
      <c r="C37" s="40" t="s">
        <v>48</v>
      </c>
      <c r="D37" s="8" t="s">
        <v>26</v>
      </c>
      <c r="E37" s="30" t="s">
        <v>27</v>
      </c>
      <c r="F37" s="146" t="s">
        <v>40</v>
      </c>
      <c r="G37" s="147"/>
      <c r="H37" s="148"/>
      <c r="I37" s="8" t="s">
        <v>19</v>
      </c>
      <c r="J37" s="8" t="s">
        <v>21</v>
      </c>
      <c r="K37" s="8" t="s">
        <v>22</v>
      </c>
      <c r="L37" s="27" t="s">
        <v>11</v>
      </c>
    </row>
    <row r="38" spans="1:13" ht="16.5" thickTop="1" thickBot="1" x14ac:dyDescent="0.3">
      <c r="A38" s="39" t="s">
        <v>13</v>
      </c>
      <c r="B38" s="141">
        <v>0.59</v>
      </c>
      <c r="C38" s="87">
        <f>400000/6</f>
        <v>66666.666666666672</v>
      </c>
      <c r="D38" s="131">
        <f>(D8/1000)*0.59</f>
        <v>0</v>
      </c>
      <c r="E38" s="108">
        <f>C38*D38</f>
        <v>0</v>
      </c>
      <c r="F38" s="149" t="s">
        <v>25</v>
      </c>
      <c r="G38" s="149"/>
      <c r="H38" s="150"/>
      <c r="I38" s="49">
        <v>6.3E-2</v>
      </c>
      <c r="J38" s="92">
        <f>E38*6.3%</f>
        <v>0</v>
      </c>
      <c r="K38" s="97">
        <f>J38*25</f>
        <v>0</v>
      </c>
      <c r="L38" s="55">
        <f>E38+K38</f>
        <v>0</v>
      </c>
    </row>
    <row r="39" spans="1:13" ht="16.5" thickTop="1" thickBot="1" x14ac:dyDescent="0.3">
      <c r="A39" s="39" t="s">
        <v>14</v>
      </c>
      <c r="B39" s="141"/>
      <c r="C39" s="57"/>
      <c r="D39" s="132"/>
      <c r="E39" s="109">
        <f>C39</f>
        <v>0</v>
      </c>
      <c r="F39" s="151"/>
      <c r="G39" s="151"/>
      <c r="H39" s="151"/>
      <c r="I39" s="121">
        <v>6.3E-2</v>
      </c>
      <c r="J39" s="92">
        <f>E39*6.3%</f>
        <v>0</v>
      </c>
      <c r="K39" s="97">
        <f>J39*25</f>
        <v>0</v>
      </c>
      <c r="L39" s="55">
        <f>K39+E39</f>
        <v>0</v>
      </c>
    </row>
    <row r="40" spans="1:13" ht="15.75" thickTop="1" x14ac:dyDescent="0.25">
      <c r="C40" s="42"/>
      <c r="E40" s="33"/>
      <c r="F40" s="33"/>
      <c r="I40" s="42"/>
    </row>
    <row r="41" spans="1:13" ht="29.25" customHeight="1" x14ac:dyDescent="0.25">
      <c r="B41" s="4" t="s">
        <v>10</v>
      </c>
    </row>
    <row r="42" spans="1:13" ht="60.75" thickBot="1" x14ac:dyDescent="0.3">
      <c r="B42" s="103" t="s">
        <v>46</v>
      </c>
      <c r="C42" s="70" t="s">
        <v>39</v>
      </c>
      <c r="D42" s="8" t="s">
        <v>26</v>
      </c>
      <c r="E42" s="30" t="s">
        <v>27</v>
      </c>
      <c r="F42" s="8" t="s">
        <v>17</v>
      </c>
      <c r="G42" s="34" t="s">
        <v>18</v>
      </c>
      <c r="H42" s="8" t="s">
        <v>20</v>
      </c>
      <c r="I42" s="8" t="s">
        <v>19</v>
      </c>
      <c r="J42" s="8" t="s">
        <v>23</v>
      </c>
      <c r="K42" s="8" t="s">
        <v>22</v>
      </c>
      <c r="L42" s="30" t="s">
        <v>11</v>
      </c>
    </row>
    <row r="43" spans="1:13" ht="16.5" thickTop="1" thickBot="1" x14ac:dyDescent="0.3">
      <c r="A43" s="39" t="s">
        <v>13</v>
      </c>
      <c r="B43" s="134">
        <v>0.32</v>
      </c>
      <c r="C43" s="101">
        <f>SUM(365000/4)+(255000/4)</f>
        <v>155000</v>
      </c>
      <c r="D43" s="152">
        <f>(D8/1000)*0.32</f>
        <v>0</v>
      </c>
      <c r="E43" s="86">
        <f>C43*D43</f>
        <v>0</v>
      </c>
      <c r="F43" s="44">
        <v>1.2E-2</v>
      </c>
      <c r="G43" s="95">
        <f>E43*F43</f>
        <v>0</v>
      </c>
      <c r="H43" s="95">
        <f>G43*25</f>
        <v>0</v>
      </c>
      <c r="I43" s="50">
        <v>4.0000000000000001E-3</v>
      </c>
      <c r="J43" s="92">
        <f>E43*I43</f>
        <v>0</v>
      </c>
      <c r="K43" s="97">
        <f>J43*25</f>
        <v>0</v>
      </c>
      <c r="L43" s="55">
        <f>H43+K43+E43</f>
        <v>0</v>
      </c>
    </row>
    <row r="44" spans="1:13" ht="16.5" thickTop="1" thickBot="1" x14ac:dyDescent="0.3">
      <c r="A44" s="39" t="s">
        <v>14</v>
      </c>
      <c r="B44" s="134"/>
      <c r="C44" s="57"/>
      <c r="D44" s="132"/>
      <c r="E44" s="106">
        <f>C44</f>
        <v>0</v>
      </c>
      <c r="F44" s="121">
        <v>1.2E-2</v>
      </c>
      <c r="G44" s="95">
        <f>E44*F44</f>
        <v>0</v>
      </c>
      <c r="H44" s="95">
        <f>G44*25</f>
        <v>0</v>
      </c>
      <c r="I44" s="121">
        <v>4.0000000000000001E-3</v>
      </c>
      <c r="J44" s="92">
        <f>E44*I44</f>
        <v>0</v>
      </c>
      <c r="K44" s="97">
        <f>J44*25</f>
        <v>0</v>
      </c>
      <c r="L44" s="55">
        <f>K44+H44+E44</f>
        <v>0</v>
      </c>
    </row>
    <row r="45" spans="1:13" ht="15.75" thickTop="1" x14ac:dyDescent="0.25">
      <c r="E45" s="33"/>
      <c r="F45" s="42"/>
    </row>
    <row r="46" spans="1:13" x14ac:dyDescent="0.25">
      <c r="B46" s="4" t="s">
        <v>12</v>
      </c>
    </row>
    <row r="47" spans="1:13" ht="62.25" customHeight="1" thickBot="1" x14ac:dyDescent="0.3">
      <c r="B47" s="112" t="s">
        <v>51</v>
      </c>
      <c r="C47" s="113" t="s">
        <v>52</v>
      </c>
      <c r="D47" s="8" t="s">
        <v>26</v>
      </c>
      <c r="E47" s="30" t="s">
        <v>27</v>
      </c>
      <c r="F47" s="8" t="s">
        <v>17</v>
      </c>
      <c r="G47" s="34" t="s">
        <v>18</v>
      </c>
      <c r="H47" s="8" t="s">
        <v>20</v>
      </c>
      <c r="I47" s="8" t="s">
        <v>19</v>
      </c>
      <c r="J47" s="8" t="s">
        <v>23</v>
      </c>
      <c r="K47" s="8" t="s">
        <v>22</v>
      </c>
      <c r="L47" s="30" t="s">
        <v>11</v>
      </c>
    </row>
    <row r="48" spans="1:13" ht="16.5" thickTop="1" thickBot="1" x14ac:dyDescent="0.3">
      <c r="A48" s="39" t="s">
        <v>15</v>
      </c>
      <c r="B48" s="142">
        <v>120</v>
      </c>
      <c r="C48" s="101">
        <v>1810</v>
      </c>
      <c r="D48" s="152">
        <f>(D8/1000)*120</f>
        <v>0</v>
      </c>
      <c r="E48" s="85">
        <f>C48*D48</f>
        <v>0</v>
      </c>
      <c r="F48" s="44">
        <v>5.0000000000000001E-3</v>
      </c>
      <c r="G48" s="95">
        <f>E48*F48</f>
        <v>0</v>
      </c>
      <c r="H48" s="95">
        <f>G48*25</f>
        <v>0</v>
      </c>
      <c r="I48" s="50">
        <v>0.01</v>
      </c>
      <c r="J48" s="92">
        <f>E48*I48</f>
        <v>0</v>
      </c>
      <c r="K48" s="97">
        <f>J48*25</f>
        <v>0</v>
      </c>
      <c r="L48" s="55">
        <f>H48+K48+E48</f>
        <v>0</v>
      </c>
    </row>
    <row r="49" spans="1:12" ht="16.5" thickTop="1" thickBot="1" x14ac:dyDescent="0.3">
      <c r="A49" s="39" t="s">
        <v>14</v>
      </c>
      <c r="B49" s="143"/>
      <c r="C49" s="58"/>
      <c r="D49" s="132"/>
      <c r="E49" s="107">
        <f>C49</f>
        <v>0</v>
      </c>
      <c r="F49" s="121">
        <v>5.0000000000000001E-3</v>
      </c>
      <c r="G49" s="94">
        <f>E49*F49</f>
        <v>0</v>
      </c>
      <c r="H49" s="94">
        <f>G49*25</f>
        <v>0</v>
      </c>
      <c r="I49" s="121">
        <v>0.01</v>
      </c>
      <c r="J49" s="92">
        <f>E49*I49</f>
        <v>0</v>
      </c>
      <c r="K49" s="97">
        <f>J49*25</f>
        <v>0</v>
      </c>
      <c r="L49" s="55">
        <f>K49+H49+E49</f>
        <v>0</v>
      </c>
    </row>
    <row r="50" spans="1:12" s="16" customFormat="1" ht="15.75" thickTop="1" x14ac:dyDescent="0.25">
      <c r="C50" s="71"/>
      <c r="D50" s="17"/>
      <c r="E50" s="15"/>
      <c r="F50" s="15"/>
      <c r="G50" s="18"/>
      <c r="H50" s="18"/>
      <c r="I50" s="18"/>
      <c r="J50" s="19"/>
      <c r="K50" s="19"/>
      <c r="L50" s="35"/>
    </row>
    <row r="55" spans="1:12" ht="15.75" thickBot="1" x14ac:dyDescent="0.3"/>
    <row r="56" spans="1:12" ht="16.5" thickTop="1" thickBot="1" x14ac:dyDescent="0.3">
      <c r="J56" s="121"/>
    </row>
    <row r="57" spans="1:12" ht="15.75" thickTop="1" x14ac:dyDescent="0.25"/>
  </sheetData>
  <sheetProtection password="EF3A" sheet="1" objects="1" scenarios="1"/>
  <mergeCells count="26">
    <mergeCell ref="B38:B39"/>
    <mergeCell ref="B43:B44"/>
    <mergeCell ref="B48:B49"/>
    <mergeCell ref="D23:D24"/>
    <mergeCell ref="A10:L10"/>
    <mergeCell ref="F37:H37"/>
    <mergeCell ref="F38:H39"/>
    <mergeCell ref="D48:D49"/>
    <mergeCell ref="D38:D39"/>
    <mergeCell ref="D43:D44"/>
    <mergeCell ref="A1:E1"/>
    <mergeCell ref="A2:B2"/>
    <mergeCell ref="C2:D2"/>
    <mergeCell ref="A3:B3"/>
    <mergeCell ref="C3:K3"/>
    <mergeCell ref="E2:K2"/>
    <mergeCell ref="C4:K4"/>
    <mergeCell ref="D33:D34"/>
    <mergeCell ref="D18:D19"/>
    <mergeCell ref="D13:D14"/>
    <mergeCell ref="B13:B14"/>
    <mergeCell ref="B18:B19"/>
    <mergeCell ref="D28:D29"/>
    <mergeCell ref="B23:B24"/>
    <mergeCell ref="B28:B29"/>
    <mergeCell ref="B33:B34"/>
  </mergeCells>
  <conditionalFormatting sqref="I26 F26">
    <cfRule type="notContainsBlanks" dxfId="0" priority="13">
      <formula>LEN(TRIM(F26))&gt;0</formula>
    </cfRule>
  </conditionalFormatting>
  <dataValidations disablePrompts="1" count="1">
    <dataValidation type="decimal" allowBlank="1" showInputMessage="1" showErrorMessage="1" sqref="B13 B18">
      <formula1>0</formula1>
      <formula2>100</formula2>
    </dataValidation>
  </dataValidations>
  <pageMargins left="0.70866141732283472" right="0.70866141732283472" top="0.74803149606299213" bottom="0.74803149606299213" header="0.31496062992125984" footer="0.31496062992125984"/>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Developer contributions </vt:lpstr>
      <vt:lpstr>'Developer contributions '!Print_Area</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O'Neil</dc:creator>
  <cp:lastModifiedBy>Wallis Noel</cp:lastModifiedBy>
  <cp:lastPrinted>2019-07-04T14:34:27Z</cp:lastPrinted>
  <dcterms:created xsi:type="dcterms:W3CDTF">2013-04-30T14:11:39Z</dcterms:created>
  <dcterms:modified xsi:type="dcterms:W3CDTF">2019-10-02T16:29:33Z</dcterms:modified>
</cp:coreProperties>
</file>