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sue\Dropbox\Company\a CURRENT PROJECTS\East HERTS SPD\SPD revision Mar 20\Dev Contrib templates\Templates calcs final\"/>
    </mc:Choice>
  </mc:AlternateContent>
  <xr:revisionPtr revIDLastSave="0" documentId="13_ncr:1_{ECDBAEC4-84F8-4044-8E09-93CE33F13188}" xr6:coauthVersionLast="45" xr6:coauthVersionMax="45" xr10:uidLastSave="{00000000-0000-0000-0000-000000000000}"/>
  <bookViews>
    <workbookView xWindow="-120" yWindow="-120" windowWidth="19440" windowHeight="15000" xr2:uid="{00000000-000D-0000-FFFF-FFFF00000000}"/>
  </bookViews>
  <sheets>
    <sheet name="Developer contributions " sheetId="3" r:id="rId1"/>
  </sheets>
  <definedNames>
    <definedName name="_xlnm.Print_Area" localSheetId="0">'Developer contributions '!$A$1:$L$50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3" l="1"/>
  <c r="D12" i="3" s="1"/>
  <c r="C39" i="3" l="1"/>
  <c r="C44" i="3" l="1"/>
  <c r="C18" i="3" l="1"/>
  <c r="E50" i="3" l="1"/>
  <c r="E45" i="3"/>
  <c r="E40" i="3"/>
  <c r="J40" i="3" s="1"/>
  <c r="E35" i="3"/>
  <c r="J35" i="3" s="1"/>
  <c r="E30" i="3"/>
  <c r="E24" i="3"/>
  <c r="E19" i="3"/>
  <c r="G50" i="3" l="1"/>
  <c r="H50" i="3" s="1"/>
  <c r="J50" i="3"/>
  <c r="K50" i="3" s="1"/>
  <c r="J45" i="3"/>
  <c r="K45" i="3" s="1"/>
  <c r="G45" i="3"/>
  <c r="H45" i="3" s="1"/>
  <c r="K40" i="3"/>
  <c r="L40" i="3" s="1"/>
  <c r="K35" i="3"/>
  <c r="G35" i="3"/>
  <c r="H35" i="3" s="1"/>
  <c r="J30" i="3"/>
  <c r="K30" i="3" s="1"/>
  <c r="G30" i="3"/>
  <c r="H30" i="3" s="1"/>
  <c r="J24" i="3"/>
  <c r="K24" i="3" s="1"/>
  <c r="G24" i="3"/>
  <c r="H24" i="3" s="1"/>
  <c r="J19" i="3"/>
  <c r="K19" i="3" s="1"/>
  <c r="G19" i="3"/>
  <c r="H19" i="3" s="1"/>
  <c r="L24" i="3"/>
  <c r="L50" i="3" l="1"/>
  <c r="L19" i="3"/>
  <c r="L35" i="3"/>
  <c r="L30" i="3"/>
  <c r="L45" i="3"/>
  <c r="D34" i="3" l="1"/>
  <c r="D18" i="3"/>
  <c r="E18" i="3" s="1"/>
  <c r="D29" i="3"/>
  <c r="D49" i="3"/>
  <c r="D23" i="3"/>
  <c r="D44" i="3"/>
  <c r="D39" i="3"/>
  <c r="E29" i="3" l="1"/>
  <c r="E23" i="3"/>
  <c r="J23" i="3" s="1"/>
  <c r="E49" i="3"/>
  <c r="E34" i="3"/>
  <c r="E39" i="3"/>
  <c r="E44" i="3"/>
  <c r="J44" i="3" l="1"/>
  <c r="K44" i="3" s="1"/>
  <c r="G44" i="3"/>
  <c r="H44" i="3" s="1"/>
  <c r="J49" i="3"/>
  <c r="K49" i="3" s="1"/>
  <c r="G49" i="3"/>
  <c r="H49" i="3" s="1"/>
  <c r="J34" i="3"/>
  <c r="K34" i="3" s="1"/>
  <c r="G23" i="3"/>
  <c r="H23" i="3" s="1"/>
  <c r="K23" i="3"/>
  <c r="J39" i="3"/>
  <c r="K39" i="3" s="1"/>
  <c r="L39" i="3" s="1"/>
  <c r="G18" i="3"/>
  <c r="H18" i="3" s="1"/>
  <c r="J18" i="3"/>
  <c r="K18" i="3" s="1"/>
  <c r="G29" i="3"/>
  <c r="H29" i="3" s="1"/>
  <c r="J29" i="3"/>
  <c r="K29" i="3" s="1"/>
  <c r="G34" i="3"/>
  <c r="H34" i="3" s="1"/>
  <c r="L44" i="3" l="1"/>
  <c r="L23" i="3"/>
  <c r="L18" i="3"/>
  <c r="L34" i="3"/>
  <c r="L49" i="3"/>
  <c r="L29" i="3"/>
</calcChain>
</file>

<file path=xl/sharedStrings.xml><?xml version="1.0" encoding="utf-8"?>
<sst xmlns="http://schemas.openxmlformats.org/spreadsheetml/2006/main" count="110" uniqueCount="50">
  <si>
    <t>Number of people</t>
  </si>
  <si>
    <t>Housing multiplier (number of occupants)</t>
  </si>
  <si>
    <t xml:space="preserve">Planning application number </t>
  </si>
  <si>
    <t xml:space="preserve">Site </t>
  </si>
  <si>
    <t>Details</t>
  </si>
  <si>
    <t xml:space="preserve">Sports Halls </t>
  </si>
  <si>
    <t>Swimming pool space</t>
  </si>
  <si>
    <t>Studio space</t>
  </si>
  <si>
    <t>Outdoor tennis</t>
  </si>
  <si>
    <t>Cost of meeting the demand from the development including full lifecycle costs (£)</t>
  </si>
  <si>
    <t>Village and community centres</t>
  </si>
  <si>
    <t xml:space="preserve">SE costs </t>
  </si>
  <si>
    <t>Local costs</t>
  </si>
  <si>
    <t>SPONS</t>
  </si>
  <si>
    <t>SPONS + current mkt cost</t>
  </si>
  <si>
    <t>Lifecycle cost: Sinking fund % per annum (£)</t>
  </si>
  <si>
    <t>Lifecycle cost: Sinking fund per annum (£)</t>
  </si>
  <si>
    <t>Lifecycle cost: Maintenance % per annum</t>
  </si>
  <si>
    <t>Lifecycle cost: Sinking fund for 25 years (£)</t>
  </si>
  <si>
    <t>Lifecycle cost:  Maintenance per annum (£)</t>
  </si>
  <si>
    <t>Lifecycle cost:  Maintenance for 25 years (£)</t>
  </si>
  <si>
    <t>Lifecycle cost:  Maintenance per annum  (£)</t>
  </si>
  <si>
    <t>Source</t>
  </si>
  <si>
    <t>N/A</t>
  </si>
  <si>
    <t>Demand from development</t>
  </si>
  <si>
    <t>Capital cost  from the development</t>
  </si>
  <si>
    <t>Fitness Gyms</t>
  </si>
  <si>
    <t>Capital cost: £1,810sqm . Ave studio size at 140sqm</t>
  </si>
  <si>
    <t>Demand: Number of rinks of outdoor bowls green per 1,000 population</t>
  </si>
  <si>
    <t xml:space="preserve"> Demand: number of fitness stations per 1000 population</t>
  </si>
  <si>
    <t>Demand: number of outdoor tennis courts per 1,000 population</t>
  </si>
  <si>
    <t xml:space="preserve">Demand: net internal area of village and community centres in sqm per 1000  </t>
  </si>
  <si>
    <t>Bowls</t>
  </si>
  <si>
    <t>Capital cost: per rink including clubhouse (based on 6 rink green) @ £150,000 + £260k for a 2-team change</t>
  </si>
  <si>
    <t>Capital Cost:  based on a 6-lane community pool at £16,224 per sqm water space</t>
  </si>
  <si>
    <t>Enter site/development information into boxes below</t>
  </si>
  <si>
    <t>Most of the time standard costs will apply.  If using LOCAL COSTS WHICH LOWER THAN THE STANDARD COST OF A NEW FACILITY e.g. from a quote for a facility extension or refurbishment, INSERT this cost into the ORANGE shaded cells, and use that output. You may also vary the contribution rate sought for the sinking fund and maintenance costs.  Cost as given are Q2/2019</t>
  </si>
  <si>
    <t>Demand: number of badminton courts per 1000 population</t>
  </si>
  <si>
    <t xml:space="preserve">Capital Cost: Building £1,810sqm. Gym stations @ £2k each. Based on a  100stations size @ 504sqm. </t>
  </si>
  <si>
    <t>Lifecycle cost: Sinking fund not required (Sport England advice)</t>
  </si>
  <si>
    <t>Capital cost: per court and  per 0.25 clubhouse (based on a floodlit £375k 4-court site) + £260k for a 2-team changing</t>
  </si>
  <si>
    <t>Capital cost: of centre per sq. m excluding ancillary facilities and car parking</t>
  </si>
  <si>
    <t>Demand: area of water space in sq. m per 1000 population</t>
  </si>
  <si>
    <t>Demand: number of studios per 1,000 population (av size 140 sq. m)</t>
  </si>
  <si>
    <t>Capital Cost: of 1 court based on a 4-court hall £2.475m</t>
  </si>
  <si>
    <r>
      <rPr>
        <b/>
        <sz val="11"/>
        <color rgb="FFC00000"/>
        <rFont val="Calibri"/>
        <family val="2"/>
        <scheme val="minor"/>
      </rPr>
      <t>ENTER</t>
    </r>
    <r>
      <rPr>
        <b/>
        <sz val="11"/>
        <color theme="1"/>
        <rFont val="Calibri"/>
        <family val="2"/>
        <scheme val="minor"/>
      </rPr>
      <t xml:space="preserve"> number  of dwellings proposed</t>
    </r>
  </si>
  <si>
    <t>Enter expected population of development. This is can either be the number of dwellings in which case the population will be automatically calculated, OR by inputting an alternative population estimate. Use the ORANGE shaded cells. (Note population is rounded to whole numbers)</t>
  </si>
  <si>
    <t>Estimated population based on standard multiplier</t>
  </si>
  <si>
    <t>Development alternative population</t>
  </si>
  <si>
    <t>POPULATION OF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</si>
</sst>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8" formatCode="&quot;£&quot;#,##0.00;[Red]\-&quot;£&quot;#,##0.00"/>
    <numFmt numFmtId="42" formatCode="_-&quot;£&quot;* #,##0_-;\-&quot;£&quot;* #,##0_-;_-&quot;£&quot;* &quot;-&quot;_-;_-@_-"/>
    <numFmt numFmtId="44" formatCode="_-&quot;£&quot;* #,##0.00_-;\-&quot;£&quot;* #,##0.00_-;_-&quot;£&quot;* &quot;-&quot;??_-;_-@_-"/>
    <numFmt numFmtId="164" formatCode="0.0%"/>
    <numFmt numFmtId="165" formatCode="&quot;£&quot;#,##0"/>
    <numFmt numFmtId="166" formatCode="&quot;£&quot;#,##0.00"/>
    <numFmt numFmtId="167"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b/>
      <sz val="12"/>
      <color theme="1"/>
      <name val="Calibri"/>
      <family val="2"/>
      <scheme val="minor"/>
    </font>
    <font>
      <b/>
      <sz val="11"/>
      <color rgb="FFC00000"/>
      <name val="Calibri"/>
      <family val="2"/>
      <scheme val="minor"/>
    </font>
    <font>
      <b/>
      <sz val="12"/>
      <color rgb="FFC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ck">
        <color rgb="FFC00000"/>
      </top>
      <bottom/>
      <diagonal/>
    </border>
    <border>
      <left/>
      <right style="thin">
        <color indexed="64"/>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theme="1"/>
      </top>
      <bottom/>
      <diagonal/>
    </border>
    <border>
      <left style="thin">
        <color indexed="64"/>
      </left>
      <right style="thin">
        <color indexed="64"/>
      </right>
      <top style="thin">
        <color theme="1"/>
      </top>
      <bottom style="thin">
        <color indexed="64"/>
      </bottom>
      <diagonal/>
    </border>
    <border>
      <left style="thin">
        <color theme="1"/>
      </left>
      <right style="thin">
        <color indexed="64"/>
      </right>
      <top style="thin">
        <color indexed="64"/>
      </top>
      <bottom style="thin">
        <color indexed="64"/>
      </bottom>
      <diagonal/>
    </border>
    <border>
      <left/>
      <right style="thin">
        <color theme="1"/>
      </right>
      <top style="thin">
        <color theme="1"/>
      </top>
      <bottom/>
      <diagonal/>
    </border>
    <border>
      <left style="medium">
        <color theme="1"/>
      </left>
      <right style="medium">
        <color theme="1"/>
      </right>
      <top style="medium">
        <color theme="1"/>
      </top>
      <bottom style="medium">
        <color theme="1"/>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theme="1"/>
      </top>
      <bottom/>
      <diagonal/>
    </border>
    <border>
      <left/>
      <right/>
      <top style="medium">
        <color rgb="FFFF0000"/>
      </top>
      <bottom style="medium">
        <color rgb="FFFF0000"/>
      </bottom>
      <diagonal/>
    </border>
    <border>
      <left style="thin">
        <color indexed="64"/>
      </left>
      <right/>
      <top/>
      <bottom style="thin">
        <color indexed="64"/>
      </bottom>
      <diagonal/>
    </border>
    <border>
      <left style="thick">
        <color rgb="FFFF0000"/>
      </left>
      <right style="thick">
        <color rgb="FFFF0000"/>
      </right>
      <top style="thick">
        <color rgb="FFFF0000"/>
      </top>
      <bottom/>
      <diagonal/>
    </border>
    <border>
      <left/>
      <right/>
      <top style="thin">
        <color theme="1"/>
      </top>
      <bottom style="thin">
        <color theme="1"/>
      </bottom>
      <diagonal/>
    </border>
  </borders>
  <cellStyleXfs count="2">
    <xf numFmtId="0" fontId="0" fillId="0" borderId="0"/>
    <xf numFmtId="9" fontId="2" fillId="0" borderId="0" applyFont="0" applyFill="0" applyBorder="0" applyAlignment="0" applyProtection="0"/>
  </cellStyleXfs>
  <cellXfs count="139">
    <xf numFmtId="0" fontId="0" fillId="0" borderId="0" xfId="0"/>
    <xf numFmtId="0" fontId="0" fillId="0" borderId="0" xfId="0" applyAlignment="1" applyProtection="1">
      <alignment horizontal="center"/>
    </xf>
    <xf numFmtId="0" fontId="0" fillId="0" borderId="0" xfId="0" applyProtection="1"/>
    <xf numFmtId="0" fontId="0" fillId="0" borderId="0" xfId="0" applyAlignment="1" applyProtection="1">
      <alignment horizontal="center" wrapText="1"/>
    </xf>
    <xf numFmtId="0" fontId="0" fillId="0" borderId="0" xfId="0" applyAlignment="1" applyProtection="1">
      <alignment wrapText="1"/>
    </xf>
    <xf numFmtId="0" fontId="0" fillId="0" borderId="0" xfId="0" applyFill="1" applyAlignment="1" applyProtection="1">
      <alignment horizontal="center" vertical="top" wrapText="1"/>
    </xf>
    <xf numFmtId="0" fontId="0" fillId="0" borderId="0" xfId="0" applyFill="1" applyAlignment="1" applyProtection="1">
      <alignment horizontal="left" vertical="top" wrapText="1"/>
    </xf>
    <xf numFmtId="0" fontId="0" fillId="0" borderId="0" xfId="0" applyFill="1" applyProtection="1"/>
    <xf numFmtId="0" fontId="1" fillId="0" borderId="0" xfId="0" applyFont="1" applyAlignment="1" applyProtection="1">
      <alignment horizontal="left" wrapText="1"/>
    </xf>
    <xf numFmtId="0" fontId="1" fillId="0" borderId="0" xfId="0" applyFont="1" applyBorder="1" applyAlignment="1" applyProtection="1">
      <alignment horizontal="left" wrapText="1"/>
    </xf>
    <xf numFmtId="0" fontId="0" fillId="0" borderId="0" xfId="0" applyFill="1" applyBorder="1" applyAlignment="1" applyProtection="1">
      <alignment horizontal="center" vertical="top" wrapText="1"/>
    </xf>
    <xf numFmtId="0" fontId="0" fillId="0" borderId="0" xfId="0" applyBorder="1" applyAlignment="1" applyProtection="1">
      <alignment horizontal="center" wrapText="1"/>
    </xf>
    <xf numFmtId="0" fontId="1" fillId="0" borderId="0" xfId="0" applyFont="1" applyBorder="1" applyAlignment="1" applyProtection="1">
      <alignment wrapText="1"/>
    </xf>
    <xf numFmtId="0" fontId="0" fillId="0" borderId="0" xfId="0" applyAlignment="1" applyProtection="1">
      <alignment horizontal="left"/>
    </xf>
    <xf numFmtId="0" fontId="0" fillId="0" borderId="0" xfId="0" applyBorder="1" applyAlignment="1" applyProtection="1">
      <alignment horizontal="left"/>
    </xf>
    <xf numFmtId="0" fontId="0" fillId="0" borderId="0" xfId="0" applyBorder="1" applyProtection="1"/>
    <xf numFmtId="0" fontId="1" fillId="0" borderId="0" xfId="0" applyFont="1" applyProtection="1"/>
    <xf numFmtId="0" fontId="0" fillId="0" borderId="4" xfId="0" applyFill="1" applyBorder="1" applyAlignment="1" applyProtection="1">
      <alignment wrapText="1"/>
    </xf>
    <xf numFmtId="0" fontId="0" fillId="0" borderId="4" xfId="0" applyBorder="1" applyAlignment="1" applyProtection="1">
      <alignment horizontal="center" wrapText="1"/>
    </xf>
    <xf numFmtId="0" fontId="0" fillId="0" borderId="1" xfId="0" applyBorder="1" applyAlignment="1" applyProtection="1">
      <alignment horizontal="center" wrapText="1"/>
    </xf>
    <xf numFmtId="0" fontId="0" fillId="0" borderId="0" xfId="0" applyFill="1" applyBorder="1" applyAlignment="1" applyProtection="1">
      <alignment horizontal="center" wrapText="1"/>
    </xf>
    <xf numFmtId="0" fontId="0" fillId="0" borderId="16" xfId="0" applyBorder="1" applyProtection="1"/>
    <xf numFmtId="165" fontId="0" fillId="0" borderId="19" xfId="0" applyNumberFormat="1" applyFill="1" applyBorder="1" applyAlignment="1" applyProtection="1">
      <alignment horizontal="center"/>
    </xf>
    <xf numFmtId="165" fontId="1" fillId="0" borderId="9" xfId="0" applyNumberFormat="1" applyFont="1" applyBorder="1" applyAlignment="1" applyProtection="1">
      <alignment horizontal="center"/>
    </xf>
    <xf numFmtId="10" fontId="0" fillId="0" borderId="11" xfId="0" applyNumberFormat="1" applyFont="1" applyBorder="1" applyAlignment="1" applyProtection="1">
      <alignment horizontal="center"/>
    </xf>
    <xf numFmtId="165" fontId="0" fillId="0" borderId="3" xfId="0" applyNumberFormat="1" applyBorder="1" applyAlignment="1" applyProtection="1">
      <alignment horizontal="center"/>
    </xf>
    <xf numFmtId="165" fontId="0" fillId="0" borderId="1" xfId="0" applyNumberFormat="1" applyBorder="1" applyAlignment="1" applyProtection="1">
      <alignment horizontal="center"/>
    </xf>
    <xf numFmtId="10" fontId="0" fillId="0" borderId="4" xfId="0" applyNumberFormat="1" applyBorder="1" applyAlignment="1" applyProtection="1">
      <alignment horizontal="center"/>
    </xf>
    <xf numFmtId="165" fontId="0" fillId="0" borderId="2" xfId="0" applyNumberFormat="1" applyBorder="1" applyAlignment="1" applyProtection="1">
      <alignment horizontal="center"/>
    </xf>
    <xf numFmtId="165" fontId="1" fillId="0" borderId="6" xfId="0" applyNumberFormat="1" applyFont="1" applyBorder="1" applyAlignment="1" applyProtection="1">
      <alignment horizontal="center"/>
    </xf>
    <xf numFmtId="0" fontId="0" fillId="0" borderId="7" xfId="0" applyBorder="1" applyProtection="1"/>
    <xf numFmtId="165" fontId="1" fillId="0" borderId="13" xfId="0" applyNumberFormat="1" applyFont="1" applyBorder="1" applyAlignment="1" applyProtection="1">
      <alignment horizontal="center"/>
    </xf>
    <xf numFmtId="8" fontId="0" fillId="0" borderId="0" xfId="0" applyNumberFormat="1" applyBorder="1" applyProtection="1"/>
    <xf numFmtId="0" fontId="0" fillId="0" borderId="0" xfId="0" applyBorder="1" applyAlignment="1" applyProtection="1">
      <alignment horizontal="center"/>
    </xf>
    <xf numFmtId="0" fontId="0" fillId="0" borderId="14" xfId="0" applyBorder="1" applyAlignment="1" applyProtection="1">
      <alignment horizontal="center"/>
    </xf>
    <xf numFmtId="0" fontId="0" fillId="0" borderId="5" xfId="0" applyBorder="1" applyAlignment="1" applyProtection="1">
      <alignment horizontal="center"/>
    </xf>
    <xf numFmtId="6" fontId="0" fillId="0" borderId="0" xfId="0" applyNumberFormat="1" applyBorder="1" applyProtection="1"/>
    <xf numFmtId="165" fontId="0" fillId="0" borderId="4" xfId="0" applyNumberFormat="1" applyBorder="1" applyAlignment="1" applyProtection="1">
      <alignment horizontal="center" wrapText="1"/>
    </xf>
    <xf numFmtId="0" fontId="0" fillId="0" borderId="0" xfId="0" applyBorder="1" applyAlignment="1" applyProtection="1">
      <alignment wrapText="1"/>
    </xf>
    <xf numFmtId="10" fontId="2" fillId="0" borderId="11" xfId="1" applyNumberFormat="1" applyFont="1" applyBorder="1" applyAlignment="1" applyProtection="1">
      <alignment horizontal="center"/>
    </xf>
    <xf numFmtId="10" fontId="0" fillId="0" borderId="4" xfId="1" applyNumberFormat="1" applyFont="1" applyBorder="1" applyAlignment="1" applyProtection="1">
      <alignment horizontal="center"/>
    </xf>
    <xf numFmtId="0" fontId="1" fillId="2" borderId="0" xfId="0" applyFont="1" applyFill="1" applyBorder="1" applyProtection="1"/>
    <xf numFmtId="0" fontId="0" fillId="2" borderId="0" xfId="0" applyFill="1" applyBorder="1" applyProtection="1"/>
    <xf numFmtId="165" fontId="1" fillId="2" borderId="0" xfId="0" applyNumberFormat="1" applyFont="1" applyFill="1" applyBorder="1" applyAlignment="1" applyProtection="1">
      <alignment horizontal="center"/>
    </xf>
    <xf numFmtId="2" fontId="0" fillId="2" borderId="0" xfId="0" applyNumberFormat="1" applyFill="1" applyBorder="1" applyAlignment="1" applyProtection="1">
      <alignment horizontal="center" vertical="top"/>
    </xf>
    <xf numFmtId="10" fontId="2" fillId="2" borderId="0" xfId="1" applyNumberFormat="1" applyFont="1" applyFill="1" applyBorder="1" applyAlignment="1" applyProtection="1">
      <alignment horizontal="center"/>
    </xf>
    <xf numFmtId="42" fontId="0" fillId="2" borderId="0" xfId="0" applyNumberFormat="1" applyFill="1" applyBorder="1" applyAlignment="1" applyProtection="1">
      <alignment horizontal="center"/>
    </xf>
    <xf numFmtId="10" fontId="0" fillId="2" borderId="0" xfId="1" applyNumberFormat="1" applyFont="1" applyFill="1" applyBorder="1" applyAlignment="1" applyProtection="1">
      <alignment horizontal="center"/>
    </xf>
    <xf numFmtId="42" fontId="1" fillId="2" borderId="0" xfId="0" applyNumberFormat="1" applyFont="1" applyFill="1" applyBorder="1" applyAlignment="1" applyProtection="1">
      <alignment horizontal="center"/>
    </xf>
    <xf numFmtId="2" fontId="1" fillId="0" borderId="0" xfId="0" applyNumberFormat="1" applyFont="1" applyFill="1" applyBorder="1" applyAlignment="1" applyProtection="1">
      <alignment horizontal="left"/>
    </xf>
    <xf numFmtId="2" fontId="0" fillId="0" borderId="0" xfId="0" applyNumberFormat="1" applyBorder="1" applyAlignment="1" applyProtection="1">
      <alignment horizontal="center" vertical="top"/>
    </xf>
    <xf numFmtId="0" fontId="0" fillId="2" borderId="17" xfId="0" applyFill="1" applyBorder="1" applyAlignment="1" applyProtection="1">
      <alignment horizontal="center" wrapText="1"/>
    </xf>
    <xf numFmtId="0" fontId="0" fillId="0" borderId="23" xfId="0" applyBorder="1" applyAlignment="1" applyProtection="1">
      <alignment horizontal="center" wrapText="1"/>
    </xf>
    <xf numFmtId="0" fontId="0" fillId="0" borderId="22" xfId="0" applyFont="1" applyBorder="1" applyAlignment="1" applyProtection="1">
      <alignment horizontal="center" wrapText="1"/>
    </xf>
    <xf numFmtId="0" fontId="0" fillId="0" borderId="22" xfId="0" applyBorder="1" applyAlignment="1" applyProtection="1">
      <alignment horizontal="center" wrapText="1"/>
    </xf>
    <xf numFmtId="0" fontId="0" fillId="2" borderId="2" xfId="0" applyFill="1" applyBorder="1" applyProtection="1"/>
    <xf numFmtId="165" fontId="0" fillId="2" borderId="15" xfId="0" applyNumberFormat="1" applyFill="1" applyBorder="1" applyAlignment="1" applyProtection="1">
      <alignment horizontal="center"/>
    </xf>
    <xf numFmtId="165" fontId="0" fillId="0" borderId="1" xfId="0" applyNumberFormat="1" applyFont="1" applyBorder="1" applyAlignment="1" applyProtection="1">
      <alignment horizontal="center" wrapText="1"/>
    </xf>
    <xf numFmtId="5" fontId="0" fillId="0" borderId="1" xfId="0" applyNumberFormat="1" applyFont="1" applyBorder="1" applyAlignment="1" applyProtection="1">
      <alignment horizontal="center" wrapText="1"/>
    </xf>
    <xf numFmtId="5" fontId="1" fillId="0" borderId="6" xfId="0" applyNumberFormat="1" applyFont="1" applyBorder="1" applyAlignment="1" applyProtection="1">
      <alignment horizontal="center"/>
    </xf>
    <xf numFmtId="0" fontId="0" fillId="0" borderId="2" xfId="0" applyBorder="1" applyAlignment="1" applyProtection="1">
      <alignment horizontal="left" vertical="top"/>
    </xf>
    <xf numFmtId="0" fontId="0" fillId="0" borderId="0" xfId="0" applyAlignment="1" applyProtection="1">
      <alignment horizontal="left" vertical="top"/>
    </xf>
    <xf numFmtId="0" fontId="0" fillId="0" borderId="0" xfId="0" applyFill="1" applyBorder="1" applyProtection="1"/>
    <xf numFmtId="0" fontId="0" fillId="0" borderId="14" xfId="0" applyFill="1" applyBorder="1" applyAlignment="1" applyProtection="1">
      <alignment horizontal="center"/>
    </xf>
    <xf numFmtId="2" fontId="0" fillId="0" borderId="0" xfId="0" applyNumberFormat="1" applyBorder="1" applyAlignment="1" applyProtection="1">
      <alignment horizontal="center" wrapText="1"/>
    </xf>
    <xf numFmtId="42" fontId="1" fillId="0" borderId="0" xfId="0" applyNumberFormat="1" applyFont="1" applyBorder="1" applyAlignment="1" applyProtection="1">
      <alignment horizontal="center" wrapText="1"/>
    </xf>
    <xf numFmtId="42" fontId="1" fillId="0" borderId="14" xfId="0" applyNumberFormat="1" applyFont="1" applyBorder="1" applyAlignment="1" applyProtection="1">
      <alignment horizontal="center" wrapText="1"/>
    </xf>
    <xf numFmtId="42" fontId="0" fillId="0" borderId="0" xfId="0" applyNumberFormat="1" applyFont="1" applyBorder="1" applyAlignment="1" applyProtection="1">
      <alignment horizontal="center" wrapText="1"/>
    </xf>
    <xf numFmtId="44" fontId="0" fillId="0" borderId="0" xfId="0" applyNumberFormat="1" applyFont="1" applyBorder="1" applyAlignment="1" applyProtection="1">
      <alignment horizontal="center" wrapText="1"/>
    </xf>
    <xf numFmtId="42" fontId="0" fillId="0" borderId="0" xfId="0" applyNumberFormat="1" applyBorder="1" applyAlignment="1" applyProtection="1">
      <alignment horizontal="center"/>
    </xf>
    <xf numFmtId="42" fontId="1" fillId="0" borderId="0" xfId="0" applyNumberFormat="1" applyFont="1" applyBorder="1" applyAlignment="1" applyProtection="1">
      <alignment horizontal="center"/>
    </xf>
    <xf numFmtId="0" fontId="0" fillId="2" borderId="24" xfId="0" applyFill="1" applyBorder="1" applyAlignment="1" applyProtection="1">
      <alignment horizontal="center" wrapText="1"/>
    </xf>
    <xf numFmtId="0" fontId="0" fillId="0" borderId="1" xfId="0" applyFont="1" applyBorder="1" applyAlignment="1" applyProtection="1">
      <alignment horizontal="center" wrapText="1"/>
    </xf>
    <xf numFmtId="165" fontId="0" fillId="2" borderId="11" xfId="0" applyNumberFormat="1" applyFill="1" applyBorder="1" applyAlignment="1" applyProtection="1">
      <alignment horizontal="center"/>
    </xf>
    <xf numFmtId="165" fontId="1" fillId="2" borderId="9" xfId="0" applyNumberFormat="1" applyFont="1" applyFill="1" applyBorder="1" applyAlignment="1" applyProtection="1">
      <alignment horizontal="center" wrapText="1"/>
    </xf>
    <xf numFmtId="0" fontId="0" fillId="0" borderId="2" xfId="0" applyBorder="1" applyProtection="1"/>
    <xf numFmtId="0" fontId="0" fillId="2" borderId="3" xfId="0" applyFill="1" applyBorder="1" applyAlignment="1" applyProtection="1">
      <alignment horizontal="center" wrapText="1"/>
    </xf>
    <xf numFmtId="0" fontId="0" fillId="2" borderId="4" xfId="0" applyFill="1" applyBorder="1" applyAlignment="1" applyProtection="1">
      <alignment horizontal="center" wrapText="1"/>
    </xf>
    <xf numFmtId="165" fontId="1" fillId="2" borderId="27" xfId="0" applyNumberFormat="1" applyFont="1" applyFill="1" applyBorder="1" applyAlignment="1" applyProtection="1">
      <alignment horizontal="center" wrapText="1"/>
    </xf>
    <xf numFmtId="10" fontId="0" fillId="0" borderId="4" xfId="1" applyNumberFormat="1" applyFont="1" applyFill="1" applyBorder="1" applyAlignment="1" applyProtection="1">
      <alignment horizontal="center"/>
    </xf>
    <xf numFmtId="165" fontId="1" fillId="0" borderId="26" xfId="0" applyNumberFormat="1" applyFont="1" applyBorder="1" applyAlignment="1" applyProtection="1">
      <alignment horizontal="center"/>
    </xf>
    <xf numFmtId="0" fontId="0" fillId="2" borderId="16" xfId="0" applyFill="1" applyBorder="1" applyAlignment="1" applyProtection="1">
      <alignment horizontal="center" wrapText="1"/>
    </xf>
    <xf numFmtId="165" fontId="0" fillId="2" borderId="25" xfId="0" applyNumberFormat="1" applyFill="1" applyBorder="1" applyAlignment="1" applyProtection="1">
      <alignment horizontal="center"/>
    </xf>
    <xf numFmtId="10" fontId="0" fillId="0" borderId="4" xfId="0" applyNumberFormat="1" applyFont="1" applyBorder="1" applyAlignment="1" applyProtection="1">
      <alignment horizontal="center" wrapText="1"/>
    </xf>
    <xf numFmtId="0" fontId="0" fillId="2" borderId="12" xfId="0" applyFill="1" applyBorder="1" applyAlignment="1" applyProtection="1">
      <alignment wrapText="1"/>
    </xf>
    <xf numFmtId="0" fontId="0" fillId="0" borderId="16" xfId="0" applyFill="1" applyBorder="1" applyAlignment="1" applyProtection="1">
      <alignment horizontal="center" wrapText="1"/>
    </xf>
    <xf numFmtId="165" fontId="0" fillId="0" borderId="9" xfId="0" applyNumberFormat="1" applyFont="1" applyBorder="1" applyAlignment="1" applyProtection="1">
      <alignment horizontal="center"/>
    </xf>
    <xf numFmtId="166" fontId="0" fillId="0" borderId="1" xfId="0" applyNumberFormat="1" applyFont="1" applyBorder="1" applyAlignment="1" applyProtection="1">
      <alignment horizontal="center" wrapText="1"/>
    </xf>
    <xf numFmtId="0" fontId="0" fillId="2" borderId="0" xfId="0" applyFill="1" applyBorder="1" applyAlignment="1" applyProtection="1">
      <alignment horizontal="center"/>
    </xf>
    <xf numFmtId="2" fontId="0" fillId="2" borderId="0" xfId="0" applyNumberFormat="1" applyFill="1" applyBorder="1" applyAlignment="1" applyProtection="1">
      <alignment horizontal="center" wrapText="1"/>
    </xf>
    <xf numFmtId="42" fontId="1" fillId="2" borderId="0" xfId="0" applyNumberFormat="1" applyFont="1" applyFill="1" applyBorder="1" applyAlignment="1" applyProtection="1">
      <alignment horizontal="center" wrapText="1"/>
    </xf>
    <xf numFmtId="42" fontId="0" fillId="2" borderId="0" xfId="0" applyNumberFormat="1" applyFont="1" applyFill="1" applyBorder="1" applyAlignment="1" applyProtection="1">
      <alignment horizontal="center" wrapText="1"/>
    </xf>
    <xf numFmtId="0" fontId="0" fillId="0" borderId="0" xfId="0" applyFill="1" applyBorder="1" applyAlignment="1" applyProtection="1">
      <alignment horizontal="center"/>
    </xf>
    <xf numFmtId="10" fontId="0" fillId="0" borderId="0" xfId="0" applyNumberFormat="1" applyFont="1" applyFill="1" applyBorder="1" applyAlignment="1" applyProtection="1">
      <alignment horizontal="center"/>
    </xf>
    <xf numFmtId="165" fontId="0" fillId="3" borderId="20" xfId="0" applyNumberFormat="1" applyFont="1" applyFill="1" applyBorder="1" applyAlignment="1" applyProtection="1">
      <alignment horizontal="center"/>
      <protection locked="0"/>
    </xf>
    <xf numFmtId="10" fontId="0" fillId="3" borderId="21" xfId="0" applyNumberFormat="1" applyFont="1" applyFill="1" applyBorder="1" applyAlignment="1" applyProtection="1">
      <alignment horizontal="center"/>
      <protection locked="0"/>
    </xf>
    <xf numFmtId="0" fontId="1" fillId="0" borderId="1" xfId="0" applyFont="1" applyBorder="1" applyAlignment="1" applyProtection="1">
      <alignment horizontal="center" wrapText="1"/>
    </xf>
    <xf numFmtId="165" fontId="1" fillId="0" borderId="29" xfId="0" applyNumberFormat="1" applyFont="1" applyBorder="1" applyAlignment="1" applyProtection="1">
      <alignment horizontal="center"/>
    </xf>
    <xf numFmtId="165" fontId="1" fillId="0" borderId="30" xfId="0" applyNumberFormat="1" applyFont="1" applyBorder="1" applyAlignment="1" applyProtection="1">
      <alignment horizontal="center"/>
    </xf>
    <xf numFmtId="2" fontId="0" fillId="0" borderId="28" xfId="0" applyNumberFormat="1" applyBorder="1" applyAlignment="1" applyProtection="1"/>
    <xf numFmtId="164" fontId="0" fillId="0" borderId="8" xfId="0" applyNumberFormat="1" applyFont="1" applyFill="1" applyBorder="1" applyAlignment="1" applyProtection="1"/>
    <xf numFmtId="0" fontId="0" fillId="0" borderId="18" xfId="0" applyBorder="1" applyProtection="1"/>
    <xf numFmtId="165" fontId="0" fillId="0" borderId="31" xfId="0" applyNumberFormat="1" applyFill="1" applyBorder="1" applyAlignment="1" applyProtection="1">
      <alignment horizontal="center"/>
    </xf>
    <xf numFmtId="165" fontId="0" fillId="3" borderId="32" xfId="0" applyNumberFormat="1" applyFont="1" applyFill="1" applyBorder="1" applyAlignment="1" applyProtection="1">
      <alignment horizontal="center"/>
      <protection locked="0"/>
    </xf>
    <xf numFmtId="2" fontId="0" fillId="0" borderId="4" xfId="0" applyNumberFormat="1" applyFill="1" applyBorder="1" applyAlignment="1" applyProtection="1">
      <alignment horizontal="center" vertical="center"/>
    </xf>
    <xf numFmtId="2" fontId="0" fillId="0" borderId="28" xfId="0" applyNumberFormat="1" applyFill="1" applyBorder="1" applyAlignment="1" applyProtection="1">
      <alignment horizontal="center" vertical="center"/>
    </xf>
    <xf numFmtId="0" fontId="4" fillId="0" borderId="0" xfId="0" applyFont="1" applyAlignment="1" applyProtection="1"/>
    <xf numFmtId="0" fontId="4" fillId="0" borderId="0" xfId="0" applyFont="1" applyAlignment="1" applyProtection="1">
      <alignment wrapText="1"/>
    </xf>
    <xf numFmtId="0" fontId="5" fillId="0" borderId="0" xfId="0" applyFont="1" applyAlignment="1" applyProtection="1">
      <alignment vertical="top" wrapText="1"/>
    </xf>
    <xf numFmtId="0" fontId="1" fillId="0" borderId="0" xfId="0" applyFont="1" applyBorder="1" applyAlignment="1" applyProtection="1"/>
    <xf numFmtId="0" fontId="7" fillId="0" borderId="0" xfId="0" applyFont="1" applyAlignment="1" applyProtection="1">
      <alignment wrapText="1"/>
    </xf>
    <xf numFmtId="0" fontId="8" fillId="0" borderId="0" xfId="0" applyFont="1" applyAlignment="1" applyProtection="1">
      <alignment vertical="top" wrapText="1"/>
    </xf>
    <xf numFmtId="0" fontId="0" fillId="0" borderId="33" xfId="0" applyBorder="1" applyAlignment="1">
      <alignment wrapText="1"/>
    </xf>
    <xf numFmtId="1" fontId="0" fillId="3" borderId="21" xfId="0" applyNumberFormat="1" applyFill="1" applyBorder="1" applyAlignment="1" applyProtection="1">
      <alignment horizontal="center"/>
      <protection locked="0"/>
    </xf>
    <xf numFmtId="2" fontId="0" fillId="0" borderId="28" xfId="0" applyNumberFormat="1" applyBorder="1" applyAlignment="1">
      <alignment horizontal="center" wrapText="1"/>
    </xf>
    <xf numFmtId="1" fontId="0" fillId="0" borderId="15" xfId="0" applyNumberFormat="1" applyBorder="1" applyAlignment="1">
      <alignment horizontal="center" wrapText="1"/>
    </xf>
    <xf numFmtId="1" fontId="0" fillId="3" borderId="34" xfId="0" applyNumberFormat="1" applyFill="1" applyBorder="1" applyAlignment="1" applyProtection="1">
      <alignment horizontal="center"/>
      <protection locked="0"/>
    </xf>
    <xf numFmtId="1" fontId="1" fillId="2" borderId="26" xfId="0" applyNumberFormat="1" applyFont="1" applyFill="1" applyBorder="1" applyAlignment="1">
      <alignment horizontal="center"/>
    </xf>
    <xf numFmtId="167" fontId="0" fillId="0" borderId="4" xfId="0" applyNumberFormat="1" applyBorder="1" applyAlignment="1" applyProtection="1">
      <alignment horizontal="center"/>
    </xf>
    <xf numFmtId="164" fontId="0" fillId="2" borderId="8" xfId="0" applyNumberFormat="1" applyFont="1" applyFill="1" applyBorder="1" applyAlignment="1" applyProtection="1"/>
    <xf numFmtId="0" fontId="0" fillId="0" borderId="12" xfId="0" applyBorder="1" applyAlignment="1" applyProtection="1">
      <alignment horizontal="center" wrapText="1"/>
    </xf>
    <xf numFmtId="0" fontId="0" fillId="0" borderId="3" xfId="0" applyBorder="1" applyAlignment="1" applyProtection="1">
      <alignment horizontal="center" wrapText="1"/>
    </xf>
    <xf numFmtId="164" fontId="0" fillId="0" borderId="0" xfId="0" applyNumberFormat="1" applyFont="1" applyFill="1" applyBorder="1" applyAlignment="1" applyProtection="1"/>
    <xf numFmtId="164" fontId="0" fillId="2" borderId="15" xfId="0" applyNumberFormat="1" applyFont="1" applyFill="1" applyBorder="1" applyAlignment="1" applyProtection="1"/>
    <xf numFmtId="0" fontId="0" fillId="2" borderId="18" xfId="0" applyFont="1" applyFill="1" applyBorder="1" applyAlignment="1" applyProtection="1">
      <alignment wrapText="1"/>
    </xf>
    <xf numFmtId="0" fontId="0" fillId="2" borderId="17" xfId="0" applyFont="1" applyFill="1" applyBorder="1" applyAlignment="1" applyProtection="1">
      <alignment wrapText="1"/>
    </xf>
    <xf numFmtId="0" fontId="0" fillId="2" borderId="35" xfId="0" applyFont="1" applyFill="1" applyBorder="1" applyAlignment="1" applyProtection="1">
      <alignment horizontal="center" wrapText="1"/>
    </xf>
    <xf numFmtId="164" fontId="0" fillId="2" borderId="0" xfId="0" applyNumberFormat="1" applyFont="1" applyFill="1" applyBorder="1" applyAlignment="1" applyProtection="1">
      <alignment horizontal="center"/>
    </xf>
    <xf numFmtId="0" fontId="0" fillId="0" borderId="2" xfId="0" applyBorder="1" applyAlignment="1" applyProtection="1">
      <alignment wrapText="1"/>
    </xf>
    <xf numFmtId="1" fontId="0" fillId="0" borderId="8" xfId="0" applyNumberFormat="1" applyBorder="1" applyAlignment="1" applyProtection="1">
      <alignment wrapText="1"/>
    </xf>
    <xf numFmtId="2" fontId="0" fillId="0" borderId="10" xfId="0" applyNumberFormat="1" applyBorder="1" applyAlignment="1" applyProtection="1">
      <alignment horizontal="center" wrapText="1"/>
    </xf>
    <xf numFmtId="0" fontId="1" fillId="0" borderId="2" xfId="0" applyFont="1" applyBorder="1" applyAlignment="1" applyProtection="1">
      <alignment wrapText="1"/>
    </xf>
    <xf numFmtId="0" fontId="0" fillId="0" borderId="10" xfId="0" applyBorder="1" applyAlignment="1" applyProtection="1">
      <alignment horizontal="center" wrapText="1"/>
    </xf>
    <xf numFmtId="1" fontId="1" fillId="0" borderId="0" xfId="0" applyNumberFormat="1" applyFont="1" applyBorder="1" applyAlignment="1" applyProtection="1">
      <alignment horizontal="center" wrapText="1"/>
    </xf>
    <xf numFmtId="49" fontId="3" fillId="0" borderId="0" xfId="0" applyNumberFormat="1" applyFont="1" applyFill="1" applyBorder="1" applyAlignment="1" applyProtection="1">
      <alignment vertical="center" wrapText="1"/>
    </xf>
    <xf numFmtId="49" fontId="6" fillId="0" borderId="0"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left" vertical="center" wrapText="1"/>
    </xf>
    <xf numFmtId="0" fontId="0" fillId="2" borderId="0" xfId="0" applyFill="1" applyAlignment="1" applyProtection="1">
      <alignment horizontal="center" wrapText="1"/>
    </xf>
    <xf numFmtId="49" fontId="3" fillId="0" borderId="1" xfId="0" applyNumberFormat="1" applyFont="1" applyFill="1" applyBorder="1" applyAlignment="1" applyProtection="1">
      <alignment vertical="center" wrapText="1"/>
      <protection locked="0"/>
    </xf>
  </cellXfs>
  <cellStyles count="2">
    <cellStyle name="Normal" xfId="0" builtinId="0"/>
    <cellStyle name="Percent" xfId="1" builtinId="5"/>
  </cellStyles>
  <dxfs count="1">
    <dxf>
      <fill>
        <patternFill>
          <bgColor theme="6" tint="0.59996337778862885"/>
        </patternFill>
      </fill>
      <border>
        <vertical/>
        <horizontal/>
      </border>
    </dxf>
  </dxfs>
  <tableStyles count="0" defaultTableStyle="TableStyleMedium9" defaultPivotStyle="PivotStyleLight16"/>
  <colors>
    <mruColors>
      <color rgb="FFFFFFCC"/>
      <color rgb="FFFFFF99"/>
      <color rgb="FFFFC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9"/>
  <sheetViews>
    <sheetView showGridLines="0" tabSelected="1" zoomScale="60" zoomScaleNormal="60" workbookViewId="0">
      <selection activeCell="D11" sqref="D11"/>
    </sheetView>
  </sheetViews>
  <sheetFormatPr defaultRowHeight="15" x14ac:dyDescent="0.25"/>
  <cols>
    <col min="1" max="1" width="59.28515625" style="2" customWidth="1"/>
    <col min="2" max="2" width="25.42578125" style="2" customWidth="1"/>
    <col min="3" max="3" width="28.28515625" style="1" customWidth="1"/>
    <col min="4" max="4" width="24.85546875" style="1" customWidth="1"/>
    <col min="5" max="6" width="25.7109375" style="1" customWidth="1"/>
    <col min="7" max="9" width="19.140625" style="1" customWidth="1"/>
    <col min="10" max="11" width="19.5703125" style="1" customWidth="1"/>
    <col min="12" max="12" width="29.5703125" style="1" customWidth="1"/>
    <col min="13" max="13" width="14.28515625" style="2" customWidth="1"/>
    <col min="14" max="15" width="9.140625" style="2"/>
    <col min="16" max="16" width="12.42578125" style="2" customWidth="1"/>
    <col min="17" max="16384" width="9.140625" style="2"/>
  </cols>
  <sheetData>
    <row r="1" spans="1:29" ht="30" x14ac:dyDescent="0.25">
      <c r="A1" s="110" t="s">
        <v>35</v>
      </c>
      <c r="B1" s="106"/>
      <c r="C1" s="106"/>
      <c r="D1" s="106"/>
      <c r="E1" s="106"/>
    </row>
    <row r="2" spans="1:29" ht="15.75" x14ac:dyDescent="0.25">
      <c r="A2" s="109" t="s">
        <v>2</v>
      </c>
      <c r="B2" s="12"/>
      <c r="C2" s="138"/>
      <c r="D2" s="134"/>
      <c r="E2" s="134"/>
      <c r="F2" s="134"/>
      <c r="G2" s="134"/>
      <c r="H2" s="134"/>
      <c r="I2" s="134"/>
      <c r="J2" s="134"/>
      <c r="K2" s="134"/>
      <c r="L2" s="3"/>
      <c r="M2" s="4"/>
      <c r="N2" s="4"/>
      <c r="O2" s="4"/>
      <c r="P2" s="4"/>
    </row>
    <row r="3" spans="1:29" ht="15.75" x14ac:dyDescent="0.25">
      <c r="A3" s="12" t="s">
        <v>3</v>
      </c>
      <c r="B3" s="12"/>
      <c r="C3" s="138"/>
      <c r="D3" s="135"/>
      <c r="E3" s="135"/>
      <c r="F3" s="135"/>
      <c r="G3" s="135"/>
      <c r="H3" s="135"/>
      <c r="I3" s="135"/>
      <c r="J3" s="135"/>
      <c r="K3" s="135"/>
      <c r="L3" s="5"/>
      <c r="M3" s="6"/>
      <c r="N3" s="6"/>
      <c r="O3" s="6"/>
      <c r="P3" s="6"/>
      <c r="Q3" s="7"/>
      <c r="R3" s="7"/>
      <c r="S3" s="7"/>
      <c r="T3" s="7"/>
      <c r="U3" s="7"/>
      <c r="V3" s="7"/>
      <c r="W3" s="7"/>
      <c r="X3" s="7"/>
      <c r="Y3" s="7"/>
      <c r="Z3" s="7"/>
      <c r="AA3" s="7"/>
      <c r="AB3" s="7"/>
      <c r="AC3" s="7"/>
    </row>
    <row r="4" spans="1:29" ht="15.75" x14ac:dyDescent="0.25">
      <c r="A4" s="8" t="s">
        <v>4</v>
      </c>
      <c r="B4" s="9"/>
      <c r="C4" s="138"/>
      <c r="D4" s="134"/>
      <c r="E4" s="134"/>
      <c r="F4" s="134"/>
      <c r="G4" s="134"/>
      <c r="H4" s="134"/>
      <c r="I4" s="134"/>
      <c r="J4" s="134"/>
      <c r="K4" s="134"/>
      <c r="L4" s="10"/>
      <c r="M4" s="6"/>
      <c r="N4" s="6"/>
      <c r="O4" s="6"/>
      <c r="P4" s="6"/>
      <c r="Q4" s="7"/>
      <c r="R4" s="7"/>
      <c r="S4" s="7"/>
      <c r="T4" s="7"/>
      <c r="U4" s="7"/>
      <c r="V4" s="7"/>
      <c r="W4" s="7"/>
      <c r="X4" s="7"/>
      <c r="Y4" s="7"/>
      <c r="Z4" s="7"/>
      <c r="AA4" s="7"/>
      <c r="AB4" s="7"/>
      <c r="AC4" s="7"/>
    </row>
    <row r="5" spans="1:29" ht="15.75" x14ac:dyDescent="0.25">
      <c r="A5" s="8"/>
      <c r="B5" s="9"/>
      <c r="C5" s="136"/>
      <c r="D5" s="136"/>
      <c r="E5" s="136"/>
      <c r="F5" s="136"/>
      <c r="G5" s="136"/>
      <c r="H5" s="136"/>
      <c r="I5" s="136"/>
      <c r="J5" s="136"/>
      <c r="K5" s="136"/>
      <c r="L5" s="10"/>
      <c r="M5" s="6"/>
      <c r="N5" s="6"/>
      <c r="O5" s="6"/>
      <c r="P5" s="6"/>
      <c r="Q5" s="7"/>
      <c r="R5" s="7"/>
      <c r="S5" s="7"/>
      <c r="T5" s="7"/>
      <c r="U5" s="7"/>
      <c r="V5" s="7"/>
      <c r="W5" s="7"/>
      <c r="X5" s="7"/>
      <c r="Y5" s="7"/>
      <c r="Z5" s="7"/>
      <c r="AA5" s="7"/>
      <c r="AB5" s="7"/>
      <c r="AC5" s="7"/>
    </row>
    <row r="6" spans="1:29" ht="15.75" x14ac:dyDescent="0.25">
      <c r="A6" s="8"/>
      <c r="B6" s="9"/>
      <c r="C6" s="136"/>
      <c r="D6" s="136"/>
      <c r="E6" s="136"/>
      <c r="F6" s="136"/>
      <c r="G6" s="136"/>
      <c r="H6" s="136"/>
      <c r="I6" s="136"/>
      <c r="J6" s="136"/>
      <c r="K6" s="136"/>
      <c r="L6" s="10"/>
      <c r="M6" s="6"/>
      <c r="N6" s="6"/>
      <c r="O6" s="6"/>
      <c r="P6" s="6"/>
      <c r="Q6" s="7"/>
      <c r="R6" s="7"/>
      <c r="S6" s="7"/>
      <c r="T6" s="7"/>
      <c r="U6" s="7"/>
      <c r="V6" s="7"/>
      <c r="W6" s="7"/>
      <c r="X6" s="7"/>
      <c r="Y6" s="7"/>
      <c r="Z6" s="7"/>
      <c r="AA6" s="7"/>
      <c r="AB6" s="7"/>
      <c r="AC6" s="7"/>
    </row>
    <row r="7" spans="1:29" ht="103.5" customHeight="1" x14ac:dyDescent="0.25">
      <c r="A7" s="110" t="s">
        <v>46</v>
      </c>
      <c r="B7" s="107"/>
      <c r="C7" s="107"/>
      <c r="D7" s="107"/>
      <c r="E7" s="136"/>
      <c r="F7" s="136"/>
      <c r="G7" s="136"/>
      <c r="H7" s="136"/>
      <c r="I7" s="136"/>
      <c r="J7" s="136"/>
      <c r="K7" s="136"/>
      <c r="L7" s="10"/>
      <c r="M7" s="6"/>
      <c r="N7" s="6"/>
      <c r="O7" s="6"/>
      <c r="P7" s="6"/>
      <c r="Q7" s="7"/>
      <c r="R7" s="7"/>
      <c r="S7" s="7"/>
      <c r="T7" s="7"/>
      <c r="U7" s="7"/>
      <c r="V7" s="7"/>
      <c r="W7" s="7"/>
      <c r="X7" s="7"/>
      <c r="Y7" s="7"/>
      <c r="Z7" s="7"/>
      <c r="AA7" s="7"/>
      <c r="AB7" s="7"/>
      <c r="AC7" s="7"/>
    </row>
    <row r="8" spans="1:29" x14ac:dyDescent="0.25">
      <c r="A8" s="4"/>
      <c r="B8" s="4"/>
      <c r="C8" s="11"/>
      <c r="D8" s="11"/>
      <c r="E8" s="3"/>
      <c r="F8" s="3"/>
      <c r="G8" s="11"/>
      <c r="H8" s="3"/>
      <c r="I8" s="3"/>
      <c r="J8" s="3"/>
      <c r="K8" s="3"/>
      <c r="L8" s="3"/>
      <c r="M8" s="4"/>
      <c r="N8" s="4"/>
      <c r="O8" s="4"/>
      <c r="P8" s="4"/>
    </row>
    <row r="9" spans="1:29" ht="60" customHeight="1" thickBot="1" x14ac:dyDescent="0.3">
      <c r="A9" s="96"/>
      <c r="B9" s="96" t="s">
        <v>45</v>
      </c>
      <c r="C9" s="96" t="s">
        <v>1</v>
      </c>
      <c r="D9" s="96" t="s">
        <v>0</v>
      </c>
      <c r="E9" s="3"/>
      <c r="F9" s="137"/>
      <c r="G9" s="3"/>
      <c r="H9" s="3"/>
      <c r="I9" s="3"/>
      <c r="J9" s="3"/>
      <c r="K9" s="3"/>
      <c r="L9" s="3"/>
      <c r="M9" s="4"/>
      <c r="N9" s="4"/>
      <c r="O9" s="4"/>
      <c r="P9" s="4"/>
    </row>
    <row r="10" spans="1:29" ht="31.5" thickTop="1" thickBot="1" x14ac:dyDescent="0.3">
      <c r="A10" s="112" t="s">
        <v>47</v>
      </c>
      <c r="B10" s="113"/>
      <c r="C10" s="114">
        <v>2.3199999999999998</v>
      </c>
      <c r="D10" s="115">
        <f t="shared" ref="D10" si="0">B10*C10</f>
        <v>0</v>
      </c>
      <c r="E10" s="3"/>
      <c r="F10" s="3"/>
      <c r="G10" s="3"/>
      <c r="H10" s="3"/>
      <c r="I10" s="3"/>
      <c r="J10" s="3"/>
      <c r="K10" s="3"/>
      <c r="L10" s="3"/>
      <c r="M10" s="4"/>
      <c r="N10" s="4"/>
      <c r="O10" s="4"/>
      <c r="P10" s="4"/>
    </row>
    <row r="11" spans="1:29" ht="16.5" thickTop="1" thickBot="1" x14ac:dyDescent="0.3">
      <c r="A11" s="128" t="s">
        <v>48</v>
      </c>
      <c r="B11" s="129"/>
      <c r="C11" s="130"/>
      <c r="D11" s="116"/>
      <c r="E11" s="3"/>
      <c r="F11" s="3"/>
      <c r="G11" s="3"/>
      <c r="H11" s="3"/>
      <c r="I11" s="3"/>
      <c r="J11" s="3"/>
      <c r="K11" s="3"/>
      <c r="L11" s="3"/>
      <c r="M11" s="4"/>
      <c r="N11" s="4"/>
      <c r="O11" s="4"/>
      <c r="P11" s="4"/>
    </row>
    <row r="12" spans="1:29" ht="15.75" thickBot="1" x14ac:dyDescent="0.3">
      <c r="A12" s="131" t="s">
        <v>49</v>
      </c>
      <c r="B12" s="132"/>
      <c r="C12" s="132"/>
      <c r="D12" s="117">
        <f>SUM(D10:D11)</f>
        <v>0</v>
      </c>
      <c r="E12" s="3"/>
      <c r="F12" s="3"/>
      <c r="G12" s="3"/>
      <c r="H12" s="3"/>
      <c r="I12" s="3"/>
      <c r="J12" s="3"/>
      <c r="K12" s="3"/>
      <c r="L12" s="3"/>
      <c r="M12" s="4"/>
      <c r="O12" s="4"/>
      <c r="P12" s="4"/>
    </row>
    <row r="13" spans="1:29" x14ac:dyDescent="0.25">
      <c r="A13" s="12"/>
      <c r="B13" s="11"/>
      <c r="C13" s="11"/>
      <c r="D13" s="133"/>
      <c r="E13" s="3"/>
      <c r="F13" s="3"/>
      <c r="G13" s="3"/>
      <c r="H13" s="3"/>
      <c r="I13" s="3"/>
      <c r="J13" s="3"/>
      <c r="K13" s="3"/>
      <c r="L13" s="3"/>
      <c r="M13" s="4"/>
      <c r="O13" s="4"/>
      <c r="P13" s="4"/>
    </row>
    <row r="14" spans="1:29" x14ac:dyDescent="0.25">
      <c r="A14" s="12"/>
      <c r="B14" s="11"/>
      <c r="C14" s="11"/>
      <c r="D14" s="133"/>
      <c r="E14" s="3"/>
      <c r="F14" s="3"/>
      <c r="G14" s="3"/>
      <c r="H14" s="3"/>
      <c r="I14" s="3"/>
      <c r="J14" s="3"/>
      <c r="K14" s="3"/>
      <c r="L14" s="3"/>
      <c r="M14" s="4"/>
      <c r="O14" s="4"/>
      <c r="P14" s="4"/>
    </row>
    <row r="15" spans="1:29" ht="176.25" customHeight="1" x14ac:dyDescent="0.25">
      <c r="A15" s="111" t="s">
        <v>36</v>
      </c>
      <c r="B15" s="108"/>
      <c r="C15" s="108"/>
      <c r="D15" s="108"/>
      <c r="E15" s="108"/>
      <c r="F15" s="108"/>
      <c r="G15" s="108"/>
      <c r="H15" s="108"/>
      <c r="I15" s="108"/>
      <c r="J15" s="108"/>
      <c r="K15" s="108"/>
      <c r="L15" s="108"/>
      <c r="M15" s="13"/>
      <c r="N15" s="14"/>
      <c r="O15" s="14"/>
      <c r="P15" s="14"/>
      <c r="Q15" s="15"/>
      <c r="R15" s="15"/>
      <c r="S15" s="15"/>
    </row>
    <row r="16" spans="1:29" x14ac:dyDescent="0.25">
      <c r="A16" s="16" t="s">
        <v>22</v>
      </c>
      <c r="B16" s="16" t="s">
        <v>5</v>
      </c>
      <c r="N16" s="15"/>
      <c r="O16" s="15"/>
      <c r="P16" s="15"/>
      <c r="Q16" s="15"/>
      <c r="R16" s="15"/>
      <c r="S16" s="15"/>
    </row>
    <row r="17" spans="1:19" ht="45.75" thickBot="1" x14ac:dyDescent="0.3">
      <c r="B17" s="17" t="s">
        <v>37</v>
      </c>
      <c r="C17" s="18" t="s">
        <v>44</v>
      </c>
      <c r="D17" s="18" t="s">
        <v>24</v>
      </c>
      <c r="E17" s="18" t="s">
        <v>25</v>
      </c>
      <c r="F17" s="19" t="s">
        <v>15</v>
      </c>
      <c r="G17" s="19" t="s">
        <v>16</v>
      </c>
      <c r="H17" s="19" t="s">
        <v>18</v>
      </c>
      <c r="I17" s="19" t="s">
        <v>17</v>
      </c>
      <c r="J17" s="19" t="s">
        <v>19</v>
      </c>
      <c r="K17" s="19" t="s">
        <v>20</v>
      </c>
      <c r="L17" s="18" t="s">
        <v>9</v>
      </c>
      <c r="N17" s="15"/>
      <c r="O17" s="20"/>
      <c r="P17" s="15"/>
      <c r="Q17" s="15"/>
      <c r="R17" s="15"/>
      <c r="S17" s="15"/>
    </row>
    <row r="18" spans="1:19" ht="16.5" thickTop="1" thickBot="1" x14ac:dyDescent="0.3">
      <c r="A18" s="101" t="s">
        <v>11</v>
      </c>
      <c r="B18" s="104">
        <v>0.28999999999999998</v>
      </c>
      <c r="C18" s="102">
        <f>2475000/4</f>
        <v>618750</v>
      </c>
      <c r="D18" s="118">
        <f>B18*(D12/1000)</f>
        <v>0</v>
      </c>
      <c r="E18" s="97">
        <f>D18*C18</f>
        <v>0</v>
      </c>
      <c r="F18" s="24">
        <v>5.0000000000000001E-3</v>
      </c>
      <c r="G18" s="25">
        <f>(E18*F18)</f>
        <v>0</v>
      </c>
      <c r="H18" s="26">
        <f>G18*25</f>
        <v>0</v>
      </c>
      <c r="I18" s="27">
        <v>0.01</v>
      </c>
      <c r="J18" s="26">
        <f>(E18*I18)</f>
        <v>0</v>
      </c>
      <c r="K18" s="28">
        <f>J18*25</f>
        <v>0</v>
      </c>
      <c r="L18" s="29">
        <f>H18+K18+E18</f>
        <v>0</v>
      </c>
      <c r="M18" s="30"/>
      <c r="N18" s="15"/>
      <c r="O18" s="15"/>
      <c r="P18" s="15"/>
      <c r="Q18" s="15"/>
      <c r="R18" s="15"/>
      <c r="S18" s="15"/>
    </row>
    <row r="19" spans="1:19" ht="16.5" thickTop="1" thickBot="1" x14ac:dyDescent="0.3">
      <c r="A19" s="101" t="s">
        <v>12</v>
      </c>
      <c r="B19" s="105"/>
      <c r="C19" s="103"/>
      <c r="D19" s="99"/>
      <c r="E19" s="98">
        <f>C19</f>
        <v>0</v>
      </c>
      <c r="F19" s="95">
        <v>5.0000000000000001E-3</v>
      </c>
      <c r="G19" s="25">
        <f>(E19*F19)</f>
        <v>0</v>
      </c>
      <c r="H19" s="26">
        <f>G19*25</f>
        <v>0</v>
      </c>
      <c r="I19" s="95">
        <v>0.01</v>
      </c>
      <c r="J19" s="26">
        <f>(E19*I19)</f>
        <v>0</v>
      </c>
      <c r="K19" s="28">
        <f>J19*25</f>
        <v>0</v>
      </c>
      <c r="L19" s="29">
        <f>E19+H19+K19</f>
        <v>0</v>
      </c>
      <c r="M19" s="15"/>
      <c r="N19" s="15"/>
      <c r="O19" s="15"/>
      <c r="P19" s="32"/>
      <c r="Q19" s="15"/>
      <c r="R19" s="15"/>
      <c r="S19" s="15"/>
    </row>
    <row r="20" spans="1:19" ht="15.75" thickTop="1" x14ac:dyDescent="0.25">
      <c r="B20" s="15"/>
      <c r="C20" s="33"/>
      <c r="F20" s="34"/>
      <c r="I20" s="34"/>
      <c r="L20" s="35"/>
      <c r="N20" s="15"/>
      <c r="O20" s="15"/>
      <c r="P20" s="15"/>
      <c r="Q20" s="15"/>
      <c r="R20" s="15"/>
      <c r="S20" s="15"/>
    </row>
    <row r="21" spans="1:19" x14ac:dyDescent="0.25">
      <c r="B21" s="16" t="s">
        <v>6</v>
      </c>
      <c r="N21" s="15"/>
      <c r="O21" s="15"/>
      <c r="P21" s="36"/>
      <c r="Q21" s="15"/>
      <c r="R21" s="15"/>
      <c r="S21" s="15"/>
    </row>
    <row r="22" spans="1:19" ht="66.75" customHeight="1" thickBot="1" x14ac:dyDescent="0.3">
      <c r="B22" s="17" t="s">
        <v>42</v>
      </c>
      <c r="C22" s="37" t="s">
        <v>34</v>
      </c>
      <c r="D22" s="19" t="s">
        <v>24</v>
      </c>
      <c r="E22" s="18" t="s">
        <v>25</v>
      </c>
      <c r="F22" s="19" t="s">
        <v>15</v>
      </c>
      <c r="G22" s="19" t="s">
        <v>16</v>
      </c>
      <c r="H22" s="19" t="s">
        <v>18</v>
      </c>
      <c r="I22" s="19" t="s">
        <v>17</v>
      </c>
      <c r="J22" s="19" t="s">
        <v>19</v>
      </c>
      <c r="K22" s="19" t="s">
        <v>20</v>
      </c>
      <c r="L22" s="18" t="s">
        <v>9</v>
      </c>
      <c r="N22" s="15"/>
      <c r="O22" s="15"/>
      <c r="P22" s="15"/>
      <c r="Q22" s="15"/>
      <c r="R22" s="38"/>
      <c r="S22" s="15"/>
    </row>
    <row r="23" spans="1:19" ht="16.5" thickTop="1" thickBot="1" x14ac:dyDescent="0.3">
      <c r="A23" s="21" t="s">
        <v>11</v>
      </c>
      <c r="B23" s="104">
        <v>11.31</v>
      </c>
      <c r="C23" s="22">
        <v>16224</v>
      </c>
      <c r="D23" s="118">
        <f>B23*(D12/1000)</f>
        <v>0</v>
      </c>
      <c r="E23" s="23">
        <f>C23*D23</f>
        <v>0</v>
      </c>
      <c r="F23" s="39">
        <v>5.0000000000000001E-3</v>
      </c>
      <c r="G23" s="25">
        <f>E23*F23</f>
        <v>0</v>
      </c>
      <c r="H23" s="26">
        <f>G23*25</f>
        <v>0</v>
      </c>
      <c r="I23" s="40">
        <v>0.01</v>
      </c>
      <c r="J23" s="26">
        <f>E23*I23</f>
        <v>0</v>
      </c>
      <c r="K23" s="28">
        <f>J23*25</f>
        <v>0</v>
      </c>
      <c r="L23" s="29">
        <f>H23+K23+E23</f>
        <v>0</v>
      </c>
      <c r="M23" s="30"/>
    </row>
    <row r="24" spans="1:19" ht="16.5" thickTop="1" thickBot="1" x14ac:dyDescent="0.3">
      <c r="A24" s="21" t="s">
        <v>12</v>
      </c>
      <c r="B24" s="105"/>
      <c r="C24" s="94"/>
      <c r="D24" s="99"/>
      <c r="E24" s="31">
        <f>C24</f>
        <v>0</v>
      </c>
      <c r="F24" s="95">
        <v>5.0000000000000001E-3</v>
      </c>
      <c r="G24" s="25">
        <f>E24*F24</f>
        <v>0</v>
      </c>
      <c r="H24" s="26">
        <f>G24*25</f>
        <v>0</v>
      </c>
      <c r="I24" s="95">
        <v>0.01</v>
      </c>
      <c r="J24" s="26">
        <f>E24*I24</f>
        <v>0</v>
      </c>
      <c r="K24" s="28">
        <f>J24*25</f>
        <v>0</v>
      </c>
      <c r="L24" s="29">
        <f>I24+F24+C24</f>
        <v>1.4999999999999999E-2</v>
      </c>
      <c r="M24" s="15"/>
    </row>
    <row r="25" spans="1:19" ht="15.75" thickTop="1" x14ac:dyDescent="0.25">
      <c r="B25" s="15"/>
      <c r="C25" s="33"/>
      <c r="E25" s="33"/>
      <c r="F25" s="33"/>
      <c r="I25" s="34"/>
    </row>
    <row r="26" spans="1:19" s="42" customFormat="1" x14ac:dyDescent="0.25">
      <c r="A26" s="41"/>
      <c r="C26" s="43"/>
      <c r="D26" s="44"/>
      <c r="E26" s="43"/>
      <c r="F26" s="45"/>
      <c r="G26" s="46"/>
      <c r="H26" s="46"/>
      <c r="I26" s="47"/>
      <c r="J26" s="46"/>
      <c r="K26" s="46"/>
      <c r="L26" s="48"/>
    </row>
    <row r="27" spans="1:19" s="15" customFormat="1" x14ac:dyDescent="0.25">
      <c r="B27" s="49" t="s">
        <v>26</v>
      </c>
      <c r="C27" s="33"/>
      <c r="D27" s="50"/>
      <c r="E27" s="33"/>
      <c r="F27" s="45"/>
      <c r="G27" s="46"/>
      <c r="H27" s="46"/>
      <c r="I27" s="47"/>
      <c r="J27" s="46"/>
      <c r="K27" s="46"/>
      <c r="L27" s="48"/>
    </row>
    <row r="28" spans="1:19" ht="60.75" thickBot="1" x14ac:dyDescent="0.3">
      <c r="B28" s="17" t="s">
        <v>29</v>
      </c>
      <c r="C28" s="51" t="s">
        <v>38</v>
      </c>
      <c r="D28" s="19" t="s">
        <v>24</v>
      </c>
      <c r="E28" s="18" t="s">
        <v>25</v>
      </c>
      <c r="F28" s="52" t="s">
        <v>15</v>
      </c>
      <c r="G28" s="53" t="s">
        <v>16</v>
      </c>
      <c r="H28" s="52" t="s">
        <v>18</v>
      </c>
      <c r="I28" s="52" t="s">
        <v>17</v>
      </c>
      <c r="J28" s="52" t="s">
        <v>19</v>
      </c>
      <c r="K28" s="54" t="s">
        <v>20</v>
      </c>
      <c r="L28" s="54" t="s">
        <v>9</v>
      </c>
    </row>
    <row r="29" spans="1:19" ht="16.5" thickTop="1" thickBot="1" x14ac:dyDescent="0.3">
      <c r="A29" s="55" t="s">
        <v>14</v>
      </c>
      <c r="B29" s="104">
        <v>7.17</v>
      </c>
      <c r="C29" s="56">
        <v>11122</v>
      </c>
      <c r="D29" s="118">
        <f>7.17*(D12/1000)</f>
        <v>0</v>
      </c>
      <c r="E29" s="23">
        <f>D29*C29</f>
        <v>0</v>
      </c>
      <c r="F29" s="24">
        <v>5.0000000000000001E-3</v>
      </c>
      <c r="G29" s="57">
        <f>E29*F29</f>
        <v>0</v>
      </c>
      <c r="H29" s="58">
        <f>G29*25</f>
        <v>0</v>
      </c>
      <c r="I29" s="40">
        <v>0.01</v>
      </c>
      <c r="J29" s="26">
        <f>E29*I29</f>
        <v>0</v>
      </c>
      <c r="K29" s="26">
        <f>J29*25</f>
        <v>0</v>
      </c>
      <c r="L29" s="59">
        <f>H29+K29+E29</f>
        <v>0</v>
      </c>
      <c r="M29" s="15"/>
    </row>
    <row r="30" spans="1:19" ht="16.5" thickTop="1" thickBot="1" x14ac:dyDescent="0.3">
      <c r="A30" s="60" t="s">
        <v>12</v>
      </c>
      <c r="B30" s="105"/>
      <c r="C30" s="94"/>
      <c r="D30" s="99"/>
      <c r="E30" s="31">
        <f>C30</f>
        <v>0</v>
      </c>
      <c r="F30" s="95">
        <v>5.0000000000000001E-3</v>
      </c>
      <c r="G30" s="57">
        <f>E30*F30</f>
        <v>0</v>
      </c>
      <c r="H30" s="58">
        <f>G30*25</f>
        <v>0</v>
      </c>
      <c r="I30" s="95">
        <v>0.01</v>
      </c>
      <c r="J30" s="26">
        <f>E30*I30</f>
        <v>0</v>
      </c>
      <c r="K30" s="26">
        <f>J30*25</f>
        <v>0</v>
      </c>
      <c r="L30" s="29">
        <f>K30+H30+E30</f>
        <v>0</v>
      </c>
      <c r="M30" s="15"/>
    </row>
    <row r="31" spans="1:19" s="15" customFormat="1" ht="15.75" thickTop="1" x14ac:dyDescent="0.25">
      <c r="A31" s="61"/>
      <c r="B31" s="62"/>
      <c r="C31" s="63"/>
      <c r="D31" s="64"/>
      <c r="E31" s="65"/>
      <c r="F31" s="66"/>
      <c r="G31" s="67"/>
      <c r="H31" s="68"/>
      <c r="I31" s="68"/>
      <c r="J31" s="69"/>
      <c r="K31" s="69"/>
      <c r="L31" s="70"/>
    </row>
    <row r="32" spans="1:19" x14ac:dyDescent="0.25">
      <c r="B32" s="16" t="s">
        <v>7</v>
      </c>
    </row>
    <row r="33" spans="1:13" ht="60.75" thickBot="1" x14ac:dyDescent="0.3">
      <c r="B33" s="17" t="s">
        <v>43</v>
      </c>
      <c r="C33" s="71" t="s">
        <v>27</v>
      </c>
      <c r="D33" s="19" t="s">
        <v>24</v>
      </c>
      <c r="E33" s="18" t="s">
        <v>25</v>
      </c>
      <c r="F33" s="19" t="s">
        <v>15</v>
      </c>
      <c r="G33" s="72" t="s">
        <v>16</v>
      </c>
      <c r="H33" s="19" t="s">
        <v>18</v>
      </c>
      <c r="I33" s="19" t="s">
        <v>17</v>
      </c>
      <c r="J33" s="19" t="s">
        <v>19</v>
      </c>
      <c r="K33" s="19" t="s">
        <v>20</v>
      </c>
      <c r="L33" s="18" t="s">
        <v>9</v>
      </c>
    </row>
    <row r="34" spans="1:13" ht="16.5" thickTop="1" thickBot="1" x14ac:dyDescent="0.3">
      <c r="A34" s="55" t="s">
        <v>14</v>
      </c>
      <c r="B34" s="104">
        <v>0.13</v>
      </c>
      <c r="C34" s="73">
        <v>1810</v>
      </c>
      <c r="D34" s="118">
        <f>(D12/1000)*0.13</f>
        <v>0</v>
      </c>
      <c r="E34" s="74">
        <f>D34*(140*C34)</f>
        <v>0</v>
      </c>
      <c r="F34" s="24">
        <v>5.0000000000000001E-3</v>
      </c>
      <c r="G34" s="57">
        <f>E34*F34</f>
        <v>0</v>
      </c>
      <c r="H34" s="57">
        <f>G34*25</f>
        <v>0</v>
      </c>
      <c r="I34" s="40">
        <v>0.01</v>
      </c>
      <c r="J34" s="26">
        <f>E34*I34</f>
        <v>0</v>
      </c>
      <c r="K34" s="26">
        <f>J34*25</f>
        <v>0</v>
      </c>
      <c r="L34" s="29">
        <f>H34+K34+E34</f>
        <v>0</v>
      </c>
      <c r="M34" s="30"/>
    </row>
    <row r="35" spans="1:13" ht="16.5" thickTop="1" thickBot="1" x14ac:dyDescent="0.3">
      <c r="A35" s="75" t="s">
        <v>12</v>
      </c>
      <c r="B35" s="105"/>
      <c r="C35" s="94"/>
      <c r="D35" s="99"/>
      <c r="E35" s="31">
        <f>C35</f>
        <v>0</v>
      </c>
      <c r="F35" s="95">
        <v>5.0000000000000001E-3</v>
      </c>
      <c r="G35" s="57">
        <f>E35*F35</f>
        <v>0</v>
      </c>
      <c r="H35" s="57">
        <f>G35*25</f>
        <v>0</v>
      </c>
      <c r="I35" s="95">
        <v>0.01</v>
      </c>
      <c r="J35" s="26">
        <f>E35*I35</f>
        <v>0</v>
      </c>
      <c r="K35" s="26">
        <f>J35*25</f>
        <v>0</v>
      </c>
      <c r="L35" s="29">
        <f>K35+H35+E35</f>
        <v>0</v>
      </c>
    </row>
    <row r="36" spans="1:13" ht="15.75" thickTop="1" x14ac:dyDescent="0.25">
      <c r="C36" s="34"/>
      <c r="E36" s="33"/>
      <c r="F36" s="34"/>
      <c r="I36" s="34"/>
    </row>
    <row r="37" spans="1:13" x14ac:dyDescent="0.25">
      <c r="B37" s="16" t="s">
        <v>32</v>
      </c>
    </row>
    <row r="38" spans="1:13" ht="78" customHeight="1" thickBot="1" x14ac:dyDescent="0.3">
      <c r="B38" s="17" t="s">
        <v>28</v>
      </c>
      <c r="C38" s="76" t="s">
        <v>33</v>
      </c>
      <c r="D38" s="19" t="s">
        <v>24</v>
      </c>
      <c r="E38" s="120" t="s">
        <v>25</v>
      </c>
      <c r="F38" s="124"/>
      <c r="G38" s="126" t="s">
        <v>39</v>
      </c>
      <c r="H38" s="125"/>
      <c r="I38" s="121" t="s">
        <v>17</v>
      </c>
      <c r="J38" s="19" t="s">
        <v>19</v>
      </c>
      <c r="K38" s="19" t="s">
        <v>20</v>
      </c>
      <c r="L38" s="77" t="s">
        <v>9</v>
      </c>
    </row>
    <row r="39" spans="1:13" ht="16.5" thickTop="1" thickBot="1" x14ac:dyDescent="0.3">
      <c r="A39" s="75" t="s">
        <v>11</v>
      </c>
      <c r="B39" s="104">
        <v>0.59</v>
      </c>
      <c r="C39" s="73">
        <f>410000/6</f>
        <v>68333.333333333328</v>
      </c>
      <c r="D39" s="118">
        <f>(D12/1000)*0.59</f>
        <v>0</v>
      </c>
      <c r="E39" s="78">
        <f>C39*D39</f>
        <v>0</v>
      </c>
      <c r="F39" s="122"/>
      <c r="G39" s="127" t="s">
        <v>23</v>
      </c>
      <c r="H39" s="123"/>
      <c r="I39" s="79">
        <v>6.3E-2</v>
      </c>
      <c r="J39" s="26">
        <f>E39*6.3%</f>
        <v>0</v>
      </c>
      <c r="K39" s="28">
        <f>J39*25</f>
        <v>0</v>
      </c>
      <c r="L39" s="29">
        <f>E39+K39</f>
        <v>0</v>
      </c>
    </row>
    <row r="40" spans="1:13" ht="16.5" thickTop="1" thickBot="1" x14ac:dyDescent="0.3">
      <c r="A40" s="75" t="s">
        <v>12</v>
      </c>
      <c r="B40" s="105"/>
      <c r="C40" s="94"/>
      <c r="D40" s="99"/>
      <c r="E40" s="80">
        <f>C40</f>
        <v>0</v>
      </c>
      <c r="F40" s="100"/>
      <c r="G40" s="119"/>
      <c r="H40" s="119"/>
      <c r="I40" s="95">
        <v>6.3E-2</v>
      </c>
      <c r="J40" s="26">
        <f>E40*6.3%</f>
        <v>0</v>
      </c>
      <c r="K40" s="28">
        <f>J40*25</f>
        <v>0</v>
      </c>
      <c r="L40" s="29">
        <f>K40+E40</f>
        <v>0</v>
      </c>
    </row>
    <row r="41" spans="1:13" ht="15.75" thickTop="1" x14ac:dyDescent="0.25">
      <c r="C41" s="34"/>
      <c r="E41" s="33"/>
      <c r="F41" s="33"/>
      <c r="I41" s="34"/>
    </row>
    <row r="42" spans="1:13" ht="29.25" customHeight="1" x14ac:dyDescent="0.25">
      <c r="B42" s="16" t="s">
        <v>8</v>
      </c>
    </row>
    <row r="43" spans="1:13" ht="60.75" thickBot="1" x14ac:dyDescent="0.3">
      <c r="B43" s="17" t="s">
        <v>30</v>
      </c>
      <c r="C43" s="81" t="s">
        <v>40</v>
      </c>
      <c r="D43" s="19" t="s">
        <v>24</v>
      </c>
      <c r="E43" s="18" t="s">
        <v>25</v>
      </c>
      <c r="F43" s="19" t="s">
        <v>15</v>
      </c>
      <c r="G43" s="72" t="s">
        <v>16</v>
      </c>
      <c r="H43" s="19" t="s">
        <v>18</v>
      </c>
      <c r="I43" s="19" t="s">
        <v>17</v>
      </c>
      <c r="J43" s="19" t="s">
        <v>21</v>
      </c>
      <c r="K43" s="19" t="s">
        <v>20</v>
      </c>
      <c r="L43" s="18" t="s">
        <v>9</v>
      </c>
    </row>
    <row r="44" spans="1:13" ht="16.5" thickTop="1" thickBot="1" x14ac:dyDescent="0.3">
      <c r="A44" s="75" t="s">
        <v>11</v>
      </c>
      <c r="B44" s="104">
        <v>0.32</v>
      </c>
      <c r="C44" s="82">
        <f>SUM(375000/4)+(260000/4)</f>
        <v>158750</v>
      </c>
      <c r="D44" s="118">
        <f>(D12/1000)*0.32</f>
        <v>0</v>
      </c>
      <c r="E44" s="74">
        <f>C44*D44</f>
        <v>0</v>
      </c>
      <c r="F44" s="24">
        <v>1.2E-2</v>
      </c>
      <c r="G44" s="57">
        <f>E44*F44</f>
        <v>0</v>
      </c>
      <c r="H44" s="57">
        <f>G44*25</f>
        <v>0</v>
      </c>
      <c r="I44" s="83">
        <v>4.0000000000000001E-3</v>
      </c>
      <c r="J44" s="26">
        <f>E44*I44</f>
        <v>0</v>
      </c>
      <c r="K44" s="28">
        <f>J44*25</f>
        <v>0</v>
      </c>
      <c r="L44" s="29">
        <f>H44+K44+E44</f>
        <v>0</v>
      </c>
    </row>
    <row r="45" spans="1:13" ht="16.5" thickTop="1" thickBot="1" x14ac:dyDescent="0.3">
      <c r="A45" s="75" t="s">
        <v>12</v>
      </c>
      <c r="B45" s="105"/>
      <c r="C45" s="94"/>
      <c r="D45" s="99"/>
      <c r="E45" s="31">
        <f>C45</f>
        <v>0</v>
      </c>
      <c r="F45" s="95">
        <v>1.2E-2</v>
      </c>
      <c r="G45" s="57">
        <f>E45*F45</f>
        <v>0</v>
      </c>
      <c r="H45" s="57">
        <f>G45*25</f>
        <v>0</v>
      </c>
      <c r="I45" s="95">
        <v>4.0000000000000001E-3</v>
      </c>
      <c r="J45" s="26">
        <f>E45*I45</f>
        <v>0</v>
      </c>
      <c r="K45" s="28">
        <f>J45*25</f>
        <v>0</v>
      </c>
      <c r="L45" s="29">
        <f>K45+H45+E45</f>
        <v>0</v>
      </c>
    </row>
    <row r="46" spans="1:13" ht="15.75" thickTop="1" x14ac:dyDescent="0.25">
      <c r="E46" s="33"/>
      <c r="F46" s="34"/>
    </row>
    <row r="47" spans="1:13" x14ac:dyDescent="0.25">
      <c r="B47" s="16" t="s">
        <v>10</v>
      </c>
    </row>
    <row r="48" spans="1:13" ht="62.25" customHeight="1" thickBot="1" x14ac:dyDescent="0.3">
      <c r="B48" s="84" t="s">
        <v>31</v>
      </c>
      <c r="C48" s="85" t="s">
        <v>41</v>
      </c>
      <c r="D48" s="19" t="s">
        <v>24</v>
      </c>
      <c r="E48" s="18" t="s">
        <v>25</v>
      </c>
      <c r="F48" s="19" t="s">
        <v>15</v>
      </c>
      <c r="G48" s="72" t="s">
        <v>16</v>
      </c>
      <c r="H48" s="19" t="s">
        <v>18</v>
      </c>
      <c r="I48" s="19" t="s">
        <v>17</v>
      </c>
      <c r="J48" s="19" t="s">
        <v>21</v>
      </c>
      <c r="K48" s="19" t="s">
        <v>20</v>
      </c>
      <c r="L48" s="18" t="s">
        <v>9</v>
      </c>
    </row>
    <row r="49" spans="1:12" ht="16.5" thickTop="1" thickBot="1" x14ac:dyDescent="0.3">
      <c r="A49" s="75" t="s">
        <v>13</v>
      </c>
      <c r="B49" s="104">
        <v>120</v>
      </c>
      <c r="C49" s="82">
        <v>1810</v>
      </c>
      <c r="D49" s="118">
        <f>(D12/1000)*120</f>
        <v>0</v>
      </c>
      <c r="E49" s="23">
        <f>C49*D49</f>
        <v>0</v>
      </c>
      <c r="F49" s="24">
        <v>5.0000000000000001E-3</v>
      </c>
      <c r="G49" s="57">
        <f>E49*F49</f>
        <v>0</v>
      </c>
      <c r="H49" s="57">
        <f>G49*25</f>
        <v>0</v>
      </c>
      <c r="I49" s="83">
        <v>0.01</v>
      </c>
      <c r="J49" s="26">
        <f>E49*I49</f>
        <v>0</v>
      </c>
      <c r="K49" s="28">
        <f>J49*25</f>
        <v>0</v>
      </c>
      <c r="L49" s="29">
        <f>H49+K49+E49</f>
        <v>0</v>
      </c>
    </row>
    <row r="50" spans="1:12" ht="16.5" thickTop="1" thickBot="1" x14ac:dyDescent="0.3">
      <c r="A50" s="75" t="s">
        <v>12</v>
      </c>
      <c r="B50" s="105"/>
      <c r="C50" s="94"/>
      <c r="D50" s="99"/>
      <c r="E50" s="86">
        <f>C50</f>
        <v>0</v>
      </c>
      <c r="F50" s="95">
        <v>5.0000000000000001E-3</v>
      </c>
      <c r="G50" s="87">
        <f>E50*F50</f>
        <v>0</v>
      </c>
      <c r="H50" s="87">
        <f>G50*25</f>
        <v>0</v>
      </c>
      <c r="I50" s="95">
        <v>0.01</v>
      </c>
      <c r="J50" s="26">
        <f>E50*I50</f>
        <v>0</v>
      </c>
      <c r="K50" s="28">
        <f>J50*25</f>
        <v>0</v>
      </c>
      <c r="L50" s="29">
        <f>K50+H50+E50</f>
        <v>0</v>
      </c>
    </row>
    <row r="51" spans="1:12" s="42" customFormat="1" x14ac:dyDescent="0.25">
      <c r="C51" s="88"/>
      <c r="D51" s="89"/>
      <c r="E51" s="90"/>
      <c r="F51" s="90"/>
      <c r="G51" s="91"/>
      <c r="H51" s="91"/>
      <c r="I51" s="91"/>
      <c r="J51" s="46"/>
      <c r="K51" s="46"/>
      <c r="L51" s="48"/>
    </row>
    <row r="54" spans="1:12" x14ac:dyDescent="0.25">
      <c r="I54" s="92"/>
      <c r="J54" s="92"/>
      <c r="K54" s="92"/>
    </row>
    <row r="55" spans="1:12" x14ac:dyDescent="0.25">
      <c r="I55" s="92"/>
      <c r="J55" s="92"/>
      <c r="K55" s="92"/>
    </row>
    <row r="56" spans="1:12" x14ac:dyDescent="0.25">
      <c r="I56" s="92"/>
      <c r="J56" s="92"/>
      <c r="K56" s="92"/>
    </row>
    <row r="57" spans="1:12" x14ac:dyDescent="0.25">
      <c r="I57" s="92"/>
      <c r="J57" s="93"/>
      <c r="K57" s="92"/>
    </row>
    <row r="58" spans="1:12" x14ac:dyDescent="0.25">
      <c r="I58" s="92"/>
      <c r="J58" s="92"/>
      <c r="K58" s="92"/>
    </row>
    <row r="59" spans="1:12" x14ac:dyDescent="0.25">
      <c r="I59" s="92"/>
      <c r="J59" s="92"/>
      <c r="K59" s="92"/>
    </row>
  </sheetData>
  <sheetProtection algorithmName="SHA-512" hashValue="aWx72bp6VV7bihtNxOWghnxce/VCz7l7/Z/7J3ywkL7EWajj53ZL/QMUR/XOLx6RsDTCFhKrciKwP/NCVNNMTw==" saltValue="ZwcnEequX6lYY3Ope4Szcg==" spinCount="100000" sheet="1" selectLockedCells="1"/>
  <conditionalFormatting sqref="I27 F27">
    <cfRule type="notContainsBlanks" dxfId="0" priority="13">
      <formula>LEN(TRIM(F27))&gt;0</formula>
    </cfRule>
  </conditionalFormatting>
  <dataValidations count="1">
    <dataValidation type="decimal" allowBlank="1" showInputMessage="1" showErrorMessage="1" sqref="B18 B23" xr:uid="{00000000-0002-0000-0000-000000000000}">
      <formula1>0</formula1>
      <formula2>100</formula2>
    </dataValidation>
  </dataValidations>
  <pageMargins left="0.70866141732283472" right="0.70866141732283472" top="0.74803149606299213" bottom="0.74803149606299213" header="0.31496062992125984" footer="0.31496062992125984"/>
  <pageSetup paperSize="9" scale="45" orientation="landscape"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Developer contributions </vt:lpstr>
      <vt:lpstr>'Developer contributions '!Print_Area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O'Neil</dc:creator>
  <cp:lastModifiedBy>Sue O'Neil</cp:lastModifiedBy>
  <cp:lastPrinted>2020-05-14T15:29:22Z</cp:lastPrinted>
  <dcterms:created xsi:type="dcterms:W3CDTF">2013-04-30T14:11:39Z</dcterms:created>
  <dcterms:modified xsi:type="dcterms:W3CDTF">2020-06-03T13:43:05Z</dcterms:modified>
</cp:coreProperties>
</file>